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xr:revisionPtr revIDLastSave="0" documentId="13_ncr:1_{11541C27-3326-4448-A346-F713F3FEAABF}" xr6:coauthVersionLast="47" xr6:coauthVersionMax="47" xr10:uidLastSave="{00000000-0000-0000-0000-000000000000}"/>
  <bookViews>
    <workbookView xWindow="-120" yWindow="-120" windowWidth="20730" windowHeight="11160" tabRatio="725" firstSheet="1" activeTab="1" xr2:uid="{00000000-000D-0000-FFFF-FFFF00000000}"/>
  </bookViews>
  <sheets>
    <sheet name="CONTEXTO" sheetId="9" state="hidden" r:id="rId1"/>
    <sheet name="Mapa de Riesgos y Oportunidades" sheetId="1" r:id="rId2"/>
    <sheet name="Etapa 1 - Identificación" sheetId="2" state="hidden" r:id="rId3"/>
    <sheet name="Etapa 2 - Análisis" sheetId="3" state="hidden" r:id="rId4"/>
    <sheet name="Etapa 3 - Valoración" sheetId="4" state="hidden" r:id="rId5"/>
    <sheet name="Determina Impacto R. Corrupción" sheetId="5" state="hidden" r:id="rId6"/>
    <sheet name="Evaluación Controles" sheetId="6" state="hidden" r:id="rId7"/>
    <sheet name="Resumen" sheetId="7" state="hidden" r:id="rId8"/>
  </sheets>
  <definedNames>
    <definedName name="_xlnm._FilterDatabase" localSheetId="1" hidden="1">'Mapa de Riesgos y Oportunidades'!$A$4:$Z$9</definedName>
    <definedName name="_xlnm.Print_Titles" localSheetId="1">'Mapa de Riesgos y Oportunidades'!$1:$8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99" i="1" l="1"/>
  <c r="P200" i="1"/>
  <c r="P201" i="1"/>
  <c r="P202" i="1"/>
  <c r="P203" i="1"/>
  <c r="O200" i="1"/>
  <c r="O201" i="1"/>
  <c r="O202" i="1"/>
  <c r="O203" i="1"/>
  <c r="O199" i="1"/>
  <c r="P194" i="1"/>
  <c r="P195" i="1"/>
  <c r="P196" i="1"/>
  <c r="P197" i="1"/>
  <c r="P198" i="1"/>
  <c r="O195" i="1"/>
  <c r="O196" i="1"/>
  <c r="O197" i="1"/>
  <c r="O198" i="1"/>
  <c r="O194" i="1"/>
  <c r="P189" i="1"/>
  <c r="P190" i="1"/>
  <c r="P191" i="1"/>
  <c r="P192" i="1"/>
  <c r="P193" i="1"/>
  <c r="O190" i="1"/>
  <c r="O191" i="1"/>
  <c r="O192" i="1"/>
  <c r="O193" i="1"/>
  <c r="O189" i="1"/>
  <c r="P184" i="1"/>
  <c r="P185" i="1"/>
  <c r="P186" i="1"/>
  <c r="P187" i="1"/>
  <c r="P188" i="1"/>
  <c r="O185" i="1"/>
  <c r="O186" i="1"/>
  <c r="O187" i="1"/>
  <c r="O188" i="1"/>
  <c r="O184" i="1"/>
  <c r="P179" i="1"/>
  <c r="P180" i="1"/>
  <c r="P181" i="1"/>
  <c r="P182" i="1"/>
  <c r="P183" i="1"/>
  <c r="O180" i="1"/>
  <c r="O181" i="1"/>
  <c r="O182" i="1"/>
  <c r="O183" i="1"/>
  <c r="O179" i="1"/>
  <c r="P174" i="1"/>
  <c r="P175" i="1"/>
  <c r="P176" i="1"/>
  <c r="P177" i="1"/>
  <c r="P178" i="1"/>
  <c r="O175" i="1"/>
  <c r="O176" i="1"/>
  <c r="O177" i="1"/>
  <c r="O178" i="1"/>
  <c r="O174" i="1"/>
  <c r="P169" i="1"/>
  <c r="P170" i="1"/>
  <c r="P171" i="1"/>
  <c r="P172" i="1"/>
  <c r="P173" i="1"/>
  <c r="O170" i="1"/>
  <c r="O171" i="1"/>
  <c r="O172" i="1"/>
  <c r="O173" i="1"/>
  <c r="O169" i="1"/>
  <c r="P164" i="1"/>
  <c r="P165" i="1"/>
  <c r="P166" i="1"/>
  <c r="P167" i="1"/>
  <c r="P168" i="1"/>
  <c r="O165" i="1"/>
  <c r="O166" i="1"/>
  <c r="O167" i="1"/>
  <c r="O168" i="1"/>
  <c r="O164" i="1"/>
  <c r="P159" i="1"/>
  <c r="P160" i="1"/>
  <c r="P161" i="1"/>
  <c r="P162" i="1"/>
  <c r="P163" i="1"/>
  <c r="O160" i="1"/>
  <c r="O161" i="1"/>
  <c r="O162" i="1"/>
  <c r="O163" i="1"/>
  <c r="O159" i="1"/>
  <c r="P154" i="1"/>
  <c r="P155" i="1"/>
  <c r="P156" i="1"/>
  <c r="P157" i="1"/>
  <c r="P158" i="1"/>
  <c r="O155" i="1"/>
  <c r="O156" i="1"/>
  <c r="O157" i="1"/>
  <c r="O158" i="1"/>
  <c r="O154" i="1"/>
  <c r="P149" i="1"/>
  <c r="P150" i="1"/>
  <c r="P151" i="1"/>
  <c r="P152" i="1"/>
  <c r="P153" i="1"/>
  <c r="O150" i="1"/>
  <c r="O151" i="1"/>
  <c r="O152" i="1"/>
  <c r="O153" i="1"/>
  <c r="O149" i="1"/>
  <c r="P144" i="1"/>
  <c r="P145" i="1"/>
  <c r="P146" i="1"/>
  <c r="P147" i="1"/>
  <c r="P148" i="1"/>
  <c r="O145" i="1"/>
  <c r="O146" i="1"/>
  <c r="O147" i="1"/>
  <c r="O148" i="1"/>
  <c r="O144" i="1"/>
  <c r="P139" i="1"/>
  <c r="P140" i="1"/>
  <c r="P141" i="1"/>
  <c r="P142" i="1"/>
  <c r="P143" i="1"/>
  <c r="O140" i="1"/>
  <c r="O141" i="1"/>
  <c r="O142" i="1"/>
  <c r="O143" i="1"/>
  <c r="O139" i="1"/>
  <c r="P134" i="1"/>
  <c r="P135" i="1"/>
  <c r="P136" i="1"/>
  <c r="P137" i="1"/>
  <c r="P138" i="1"/>
  <c r="O135" i="1"/>
  <c r="O136" i="1"/>
  <c r="O137" i="1"/>
  <c r="O138" i="1"/>
  <c r="O134" i="1"/>
  <c r="P129" i="1"/>
  <c r="P130" i="1"/>
  <c r="P131" i="1"/>
  <c r="P132" i="1"/>
  <c r="P133" i="1"/>
  <c r="O130" i="1"/>
  <c r="O131" i="1"/>
  <c r="O132" i="1"/>
  <c r="O133" i="1"/>
  <c r="O129" i="1"/>
  <c r="P124" i="1"/>
  <c r="P125" i="1"/>
  <c r="P126" i="1"/>
  <c r="P127" i="1"/>
  <c r="P128" i="1"/>
  <c r="O125" i="1"/>
  <c r="O126" i="1"/>
  <c r="O127" i="1"/>
  <c r="O128" i="1"/>
  <c r="O124" i="1"/>
  <c r="P119" i="1"/>
  <c r="P120" i="1"/>
  <c r="P121" i="1"/>
  <c r="P122" i="1"/>
  <c r="P123" i="1"/>
  <c r="O120" i="1"/>
  <c r="O121" i="1"/>
  <c r="O122" i="1"/>
  <c r="O123" i="1"/>
  <c r="O119" i="1"/>
  <c r="P114" i="1"/>
  <c r="P115" i="1"/>
  <c r="P116" i="1"/>
  <c r="P117" i="1"/>
  <c r="P118" i="1"/>
  <c r="O115" i="1"/>
  <c r="O116" i="1"/>
  <c r="O117" i="1"/>
  <c r="O118" i="1"/>
  <c r="O114" i="1"/>
  <c r="P109" i="1"/>
  <c r="P110" i="1"/>
  <c r="P111" i="1"/>
  <c r="P112" i="1"/>
  <c r="P113" i="1"/>
  <c r="O110" i="1"/>
  <c r="O111" i="1"/>
  <c r="O112" i="1"/>
  <c r="O113" i="1"/>
  <c r="O109" i="1"/>
  <c r="P104" i="1"/>
  <c r="P105" i="1"/>
  <c r="P106" i="1"/>
  <c r="P107" i="1"/>
  <c r="P108" i="1"/>
  <c r="O105" i="1"/>
  <c r="O106" i="1"/>
  <c r="O107" i="1"/>
  <c r="O108" i="1"/>
  <c r="O104" i="1"/>
  <c r="P99" i="1"/>
  <c r="P100" i="1"/>
  <c r="P101" i="1"/>
  <c r="P102" i="1"/>
  <c r="P103" i="1"/>
  <c r="O100" i="1"/>
  <c r="O101" i="1"/>
  <c r="O102" i="1"/>
  <c r="O103" i="1"/>
  <c r="O99" i="1"/>
  <c r="P95" i="1"/>
  <c r="P96" i="1"/>
  <c r="P97" i="1"/>
  <c r="P98" i="1"/>
  <c r="O95" i="1"/>
  <c r="O96" i="1"/>
  <c r="O97" i="1"/>
  <c r="O98" i="1"/>
  <c r="O94" i="1"/>
  <c r="O92" i="1"/>
  <c r="O93" i="1"/>
  <c r="P90" i="1"/>
  <c r="P91" i="1"/>
  <c r="P92" i="1"/>
  <c r="P93" i="1"/>
  <c r="P89" i="1"/>
  <c r="O87" i="1"/>
  <c r="O88" i="1"/>
  <c r="P85" i="1"/>
  <c r="P86" i="1"/>
  <c r="P87" i="1"/>
  <c r="P88" i="1"/>
  <c r="P84" i="1"/>
  <c r="O80" i="1"/>
  <c r="O81" i="1"/>
  <c r="O82" i="1"/>
  <c r="O83" i="1"/>
  <c r="P80" i="1"/>
  <c r="P81" i="1"/>
  <c r="P82" i="1"/>
  <c r="P83" i="1"/>
  <c r="P79" i="1"/>
  <c r="O75" i="1"/>
  <c r="O76" i="1"/>
  <c r="O77" i="1"/>
  <c r="O78" i="1"/>
  <c r="P75" i="1"/>
  <c r="P76" i="1"/>
  <c r="P77" i="1"/>
  <c r="P78" i="1"/>
  <c r="P74" i="1"/>
  <c r="P70" i="1"/>
  <c r="P71" i="1"/>
  <c r="P72" i="1"/>
  <c r="P73" i="1"/>
  <c r="O70" i="1"/>
  <c r="O71" i="1"/>
  <c r="O72" i="1"/>
  <c r="O73" i="1"/>
  <c r="O69" i="1"/>
  <c r="O67" i="1"/>
  <c r="O68" i="1"/>
  <c r="P65" i="1"/>
  <c r="P66" i="1"/>
  <c r="P67" i="1"/>
  <c r="P68" i="1"/>
  <c r="P64" i="1"/>
  <c r="P60" i="1"/>
  <c r="P61" i="1"/>
  <c r="P62" i="1"/>
  <c r="P63" i="1"/>
  <c r="O60" i="1"/>
  <c r="O61" i="1"/>
  <c r="O62" i="1"/>
  <c r="O63" i="1"/>
  <c r="O59" i="1"/>
  <c r="CL37" i="6" l="1"/>
  <c r="CL29" i="6"/>
  <c r="CL21" i="6"/>
  <c r="CL13" i="6"/>
  <c r="CL4" i="6"/>
  <c r="CH37" i="6"/>
  <c r="CH29" i="6"/>
  <c r="CH21" i="6"/>
  <c r="CH13" i="6"/>
  <c r="CH4" i="6"/>
  <c r="CD37" i="6"/>
  <c r="CD29" i="6"/>
  <c r="CD21" i="6"/>
  <c r="CD13" i="6"/>
  <c r="CD4" i="6"/>
  <c r="BZ37" i="6"/>
  <c r="BZ29" i="6"/>
  <c r="BZ21" i="6"/>
  <c r="BZ13" i="6"/>
  <c r="BZ4" i="6"/>
  <c r="BV37" i="6"/>
  <c r="BV29" i="6"/>
  <c r="BV21" i="6"/>
  <c r="BV13" i="6"/>
  <c r="BR37" i="6"/>
  <c r="BR29" i="6"/>
  <c r="BR21" i="6"/>
  <c r="BR13" i="6"/>
  <c r="BR4" i="6"/>
  <c r="BN37" i="6"/>
  <c r="BN29" i="6"/>
  <c r="BN21" i="6"/>
  <c r="BN13" i="6"/>
  <c r="BN4" i="6"/>
  <c r="BJ37" i="6"/>
  <c r="BJ29" i="6"/>
  <c r="BJ21" i="6"/>
  <c r="BJ13" i="6"/>
  <c r="BJ4" i="6"/>
  <c r="BF37" i="6"/>
  <c r="BF29" i="6"/>
  <c r="BF21" i="6"/>
  <c r="BF13" i="6"/>
  <c r="BF4" i="6"/>
  <c r="BB37" i="6"/>
  <c r="BB29" i="6"/>
  <c r="BB21" i="6"/>
  <c r="BB13" i="6"/>
  <c r="BB4" i="6"/>
  <c r="AX37" i="6"/>
  <c r="AX29" i="6"/>
  <c r="AX13" i="6"/>
  <c r="AX21" i="6"/>
  <c r="AX4" i="6"/>
  <c r="BV4" i="6"/>
  <c r="G164" i="1"/>
  <c r="I164" i="1"/>
  <c r="J164" i="1"/>
  <c r="K164" i="1" s="1"/>
  <c r="R164" i="1"/>
  <c r="T164" i="1"/>
  <c r="U164" i="1" s="1"/>
  <c r="V164" i="1" s="1"/>
  <c r="G169" i="1"/>
  <c r="I169" i="1"/>
  <c r="J169" i="1"/>
  <c r="K169" i="1" s="1"/>
  <c r="R169" i="1"/>
  <c r="T169" i="1"/>
  <c r="U169" i="1" s="1"/>
  <c r="V169" i="1" s="1"/>
  <c r="G174" i="1"/>
  <c r="I174" i="1"/>
  <c r="R174" i="1"/>
  <c r="T174" i="1"/>
  <c r="U174" i="1"/>
  <c r="V174" i="1" s="1"/>
  <c r="G179" i="1"/>
  <c r="I179" i="1"/>
  <c r="R179" i="1"/>
  <c r="T179" i="1"/>
  <c r="G184" i="1"/>
  <c r="I184" i="1"/>
  <c r="R184" i="1"/>
  <c r="T184" i="1"/>
  <c r="G189" i="1"/>
  <c r="I189" i="1"/>
  <c r="R189" i="1"/>
  <c r="T189" i="1"/>
  <c r="G194" i="1"/>
  <c r="I194" i="1"/>
  <c r="R194" i="1"/>
  <c r="T194" i="1"/>
  <c r="G199" i="1"/>
  <c r="I199" i="1"/>
  <c r="R199" i="1"/>
  <c r="T199" i="1"/>
  <c r="G144" i="1"/>
  <c r="I144" i="1"/>
  <c r="R144" i="1"/>
  <c r="T144" i="1"/>
  <c r="U144" i="1" s="1"/>
  <c r="V144" i="1" s="1"/>
  <c r="G149" i="1"/>
  <c r="I149" i="1"/>
  <c r="J149" i="1"/>
  <c r="K149" i="1" s="1"/>
  <c r="R149" i="1"/>
  <c r="T149" i="1"/>
  <c r="G154" i="1"/>
  <c r="I154" i="1"/>
  <c r="R154" i="1"/>
  <c r="T154" i="1"/>
  <c r="G159" i="1"/>
  <c r="I159" i="1"/>
  <c r="R159" i="1"/>
  <c r="T159" i="1"/>
  <c r="G129" i="1"/>
  <c r="I129" i="1"/>
  <c r="J129" i="1" s="1"/>
  <c r="K129" i="1" s="1"/>
  <c r="R129" i="1"/>
  <c r="T129" i="1"/>
  <c r="U129" i="1"/>
  <c r="V129" i="1" s="1"/>
  <c r="G134" i="1"/>
  <c r="I134" i="1"/>
  <c r="J134" i="1" s="1"/>
  <c r="K134" i="1" s="1"/>
  <c r="R134" i="1"/>
  <c r="T134" i="1"/>
  <c r="U134" i="1" s="1"/>
  <c r="V134" i="1" s="1"/>
  <c r="G139" i="1"/>
  <c r="I139" i="1"/>
  <c r="R139" i="1"/>
  <c r="T139" i="1"/>
  <c r="U139" i="1"/>
  <c r="V139" i="1" s="1"/>
  <c r="AA6" i="5"/>
  <c r="U159" i="1" l="1"/>
  <c r="V159" i="1" s="1"/>
  <c r="U154" i="1"/>
  <c r="V154" i="1" s="1"/>
  <c r="U149" i="1"/>
  <c r="V149" i="1" s="1"/>
  <c r="J144" i="1"/>
  <c r="K144" i="1" s="1"/>
  <c r="U199" i="1"/>
  <c r="V199" i="1" s="1"/>
  <c r="J199" i="1"/>
  <c r="K199" i="1" s="1"/>
  <c r="U194" i="1"/>
  <c r="V194" i="1" s="1"/>
  <c r="J194" i="1"/>
  <c r="K194" i="1" s="1"/>
  <c r="U189" i="1"/>
  <c r="V189" i="1" s="1"/>
  <c r="J189" i="1"/>
  <c r="K189" i="1" s="1"/>
  <c r="U184" i="1"/>
  <c r="V184" i="1" s="1"/>
  <c r="J184" i="1"/>
  <c r="K184" i="1" s="1"/>
  <c r="U179" i="1"/>
  <c r="V179" i="1" s="1"/>
  <c r="J179" i="1"/>
  <c r="K179" i="1" s="1"/>
  <c r="J174" i="1"/>
  <c r="K174" i="1" s="1"/>
  <c r="J159" i="1"/>
  <c r="K159" i="1" s="1"/>
  <c r="J154" i="1"/>
  <c r="K154" i="1" s="1"/>
  <c r="J139" i="1"/>
  <c r="K139" i="1" s="1"/>
  <c r="AT37" i="6"/>
  <c r="AT29" i="6"/>
  <c r="AT21" i="6"/>
  <c r="AT13" i="6"/>
  <c r="AT4" i="6"/>
  <c r="AP37" i="6"/>
  <c r="AP29" i="6"/>
  <c r="AP21" i="6"/>
  <c r="AP13" i="6"/>
  <c r="AP4" i="6"/>
  <c r="AL37" i="6"/>
  <c r="G109" i="1"/>
  <c r="I109" i="1"/>
  <c r="R109" i="1"/>
  <c r="T109" i="1"/>
  <c r="U109" i="1"/>
  <c r="V109" i="1" s="1"/>
  <c r="G114" i="1"/>
  <c r="I114" i="1"/>
  <c r="R114" i="1"/>
  <c r="T114" i="1"/>
  <c r="U114" i="1"/>
  <c r="V114" i="1" s="1"/>
  <c r="G119" i="1"/>
  <c r="I119" i="1"/>
  <c r="R119" i="1"/>
  <c r="T119" i="1"/>
  <c r="U119" i="1"/>
  <c r="V119" i="1" s="1"/>
  <c r="G124" i="1"/>
  <c r="I124" i="1"/>
  <c r="J124" i="1"/>
  <c r="K124" i="1" s="1"/>
  <c r="R124" i="1"/>
  <c r="T124" i="1"/>
  <c r="U124" i="1" s="1"/>
  <c r="V124" i="1" s="1"/>
  <c r="G94" i="1"/>
  <c r="I94" i="1"/>
  <c r="J94" i="1" s="1"/>
  <c r="K94" i="1" s="1"/>
  <c r="R94" i="1"/>
  <c r="T94" i="1"/>
  <c r="U94" i="1" s="1"/>
  <c r="V94" i="1" s="1"/>
  <c r="G99" i="1"/>
  <c r="I99" i="1"/>
  <c r="R99" i="1"/>
  <c r="T99" i="1"/>
  <c r="U99" i="1"/>
  <c r="V99" i="1" s="1"/>
  <c r="G104" i="1"/>
  <c r="I104" i="1"/>
  <c r="R104" i="1"/>
  <c r="T104" i="1"/>
  <c r="U104" i="1"/>
  <c r="V104" i="1" s="1"/>
  <c r="G74" i="1"/>
  <c r="I74" i="1"/>
  <c r="R74" i="1"/>
  <c r="T74" i="1"/>
  <c r="G79" i="1"/>
  <c r="I79" i="1"/>
  <c r="R79" i="1"/>
  <c r="T79" i="1"/>
  <c r="G84" i="1"/>
  <c r="I84" i="1"/>
  <c r="R84" i="1"/>
  <c r="T84" i="1"/>
  <c r="U84" i="1"/>
  <c r="V84" i="1" s="1"/>
  <c r="G89" i="1"/>
  <c r="I89" i="1"/>
  <c r="J89" i="1" s="1"/>
  <c r="K89" i="1" s="1"/>
  <c r="R89" i="1"/>
  <c r="T89" i="1"/>
  <c r="G64" i="1"/>
  <c r="I64" i="1"/>
  <c r="J64" i="1" s="1"/>
  <c r="K64" i="1" s="1"/>
  <c r="R64" i="1"/>
  <c r="T64" i="1"/>
  <c r="U64" i="1" s="1"/>
  <c r="V64" i="1" s="1"/>
  <c r="G69" i="1"/>
  <c r="I69" i="1"/>
  <c r="R69" i="1"/>
  <c r="T69" i="1"/>
  <c r="G59" i="1"/>
  <c r="I59" i="1"/>
  <c r="R59" i="1"/>
  <c r="T59" i="1"/>
  <c r="U59" i="1"/>
  <c r="V59" i="1" s="1"/>
  <c r="CM38" i="6"/>
  <c r="CN38" i="6" s="1"/>
  <c r="CI38" i="6"/>
  <c r="CJ38" i="6" s="1"/>
  <c r="CE38" i="6"/>
  <c r="CF38" i="6" s="1"/>
  <c r="CA38" i="6"/>
  <c r="CB38" i="6" s="1"/>
  <c r="BW38" i="6"/>
  <c r="BX38" i="6" s="1"/>
  <c r="BS38" i="6"/>
  <c r="BT38" i="6" s="1"/>
  <c r="BO38" i="6"/>
  <c r="BP38" i="6" s="1"/>
  <c r="BK38" i="6"/>
  <c r="BL38" i="6" s="1"/>
  <c r="BG38" i="6"/>
  <c r="BH38" i="6" s="1"/>
  <c r="BC38" i="6"/>
  <c r="BD38" i="6" s="1"/>
  <c r="AY38" i="6"/>
  <c r="AZ38" i="6" s="1"/>
  <c r="AU38" i="6"/>
  <c r="AV38" i="6" s="1"/>
  <c r="AQ38" i="6"/>
  <c r="AR38" i="6" s="1"/>
  <c r="CM30" i="6"/>
  <c r="CN30" i="6" s="1"/>
  <c r="CI30" i="6"/>
  <c r="CJ30" i="6" s="1"/>
  <c r="CE30" i="6"/>
  <c r="CF30" i="6" s="1"/>
  <c r="CA30" i="6"/>
  <c r="CB30" i="6" s="1"/>
  <c r="BW30" i="6"/>
  <c r="BX30" i="6" s="1"/>
  <c r="BS30" i="6"/>
  <c r="BT30" i="6" s="1"/>
  <c r="BO30" i="6"/>
  <c r="BP30" i="6" s="1"/>
  <c r="BK30" i="6"/>
  <c r="BL30" i="6" s="1"/>
  <c r="BG30" i="6"/>
  <c r="BH30" i="6" s="1"/>
  <c r="BC30" i="6"/>
  <c r="BD30" i="6" s="1"/>
  <c r="AY30" i="6"/>
  <c r="AZ30" i="6" s="1"/>
  <c r="AU30" i="6"/>
  <c r="AV30" i="6" s="1"/>
  <c r="AQ30" i="6"/>
  <c r="AR30" i="6" s="1"/>
  <c r="CM22" i="6"/>
  <c r="CN22" i="6" s="1"/>
  <c r="CI22" i="6"/>
  <c r="CJ22" i="6" s="1"/>
  <c r="CE22" i="6"/>
  <c r="CF22" i="6" s="1"/>
  <c r="CA22" i="6"/>
  <c r="CB22" i="6" s="1"/>
  <c r="BW22" i="6"/>
  <c r="BX22" i="6" s="1"/>
  <c r="BS22" i="6"/>
  <c r="BT22" i="6" s="1"/>
  <c r="BO22" i="6"/>
  <c r="BP22" i="6" s="1"/>
  <c r="BK22" i="6"/>
  <c r="BL22" i="6" s="1"/>
  <c r="BG22" i="6"/>
  <c r="BH22" i="6" s="1"/>
  <c r="BC22" i="6"/>
  <c r="BD22" i="6" s="1"/>
  <c r="AY22" i="6"/>
  <c r="AZ22" i="6" s="1"/>
  <c r="AU22" i="6"/>
  <c r="AV22" i="6" s="1"/>
  <c r="AQ22" i="6"/>
  <c r="AR22" i="6" s="1"/>
  <c r="CM14" i="6"/>
  <c r="CN14" i="6" s="1"/>
  <c r="CI14" i="6"/>
  <c r="CJ14" i="6" s="1"/>
  <c r="CE14" i="6"/>
  <c r="CF14" i="6" s="1"/>
  <c r="CA14" i="6"/>
  <c r="CB14" i="6" s="1"/>
  <c r="BW14" i="6"/>
  <c r="BX14" i="6" s="1"/>
  <c r="BS14" i="6"/>
  <c r="BT14" i="6" s="1"/>
  <c r="BO14" i="6"/>
  <c r="BP14" i="6" s="1"/>
  <c r="BK14" i="6"/>
  <c r="BL14" i="6" s="1"/>
  <c r="BG14" i="6"/>
  <c r="BH14" i="6" s="1"/>
  <c r="BC14" i="6"/>
  <c r="BD14" i="6" s="1"/>
  <c r="AY14" i="6"/>
  <c r="AZ14" i="6" s="1"/>
  <c r="AU14" i="6"/>
  <c r="AV14" i="6" s="1"/>
  <c r="AQ14" i="6"/>
  <c r="AR14" i="6" s="1"/>
  <c r="CM6" i="6"/>
  <c r="CN6" i="6" s="1"/>
  <c r="CI6" i="6"/>
  <c r="CJ6" i="6" s="1"/>
  <c r="CE6" i="6"/>
  <c r="CF6" i="6" s="1"/>
  <c r="CA6" i="6"/>
  <c r="CB6" i="6" s="1"/>
  <c r="BW6" i="6"/>
  <c r="BX6" i="6" s="1"/>
  <c r="BS6" i="6"/>
  <c r="BT6" i="6" s="1"/>
  <c r="BO6" i="6"/>
  <c r="BP6" i="6" s="1"/>
  <c r="BK6" i="6"/>
  <c r="BL6" i="6" s="1"/>
  <c r="BG6" i="6"/>
  <c r="BH6" i="6" s="1"/>
  <c r="BC6" i="6"/>
  <c r="BD6" i="6" s="1"/>
  <c r="AY6" i="6"/>
  <c r="AZ6" i="6" s="1"/>
  <c r="AU6" i="6"/>
  <c r="AV6" i="6" s="1"/>
  <c r="AQ6" i="6"/>
  <c r="AR6" i="6" s="1"/>
  <c r="AQ6" i="5"/>
  <c r="AR6" i="5"/>
  <c r="AM6" i="5"/>
  <c r="AN6" i="5"/>
  <c r="AI6" i="5"/>
  <c r="AJ6" i="5"/>
  <c r="AE6" i="5"/>
  <c r="AF6" i="5"/>
  <c r="AB6" i="5"/>
  <c r="W6" i="5"/>
  <c r="X6" i="5" s="1"/>
  <c r="P54" i="1"/>
  <c r="P55" i="1"/>
  <c r="P56" i="1"/>
  <c r="P57" i="1"/>
  <c r="P58" i="1"/>
  <c r="O55" i="1"/>
  <c r="O56" i="1"/>
  <c r="O57" i="1"/>
  <c r="O58" i="1"/>
  <c r="P50" i="1"/>
  <c r="P51" i="1"/>
  <c r="P52" i="1"/>
  <c r="P53" i="1"/>
  <c r="O50" i="1"/>
  <c r="O51" i="1"/>
  <c r="O52" i="1"/>
  <c r="O53" i="1"/>
  <c r="O49" i="1"/>
  <c r="P44" i="1"/>
  <c r="P45" i="1"/>
  <c r="P46" i="1"/>
  <c r="P47" i="1"/>
  <c r="P48" i="1"/>
  <c r="O45" i="1"/>
  <c r="O46" i="1"/>
  <c r="O47" i="1"/>
  <c r="O48" i="1"/>
  <c r="P39" i="1"/>
  <c r="P40" i="1"/>
  <c r="P41" i="1"/>
  <c r="P42" i="1"/>
  <c r="P43" i="1"/>
  <c r="O41" i="1"/>
  <c r="O42" i="1"/>
  <c r="O43" i="1"/>
  <c r="P34" i="1"/>
  <c r="P35" i="1"/>
  <c r="P36" i="1"/>
  <c r="P37" i="1"/>
  <c r="P38" i="1"/>
  <c r="O35" i="1"/>
  <c r="O36" i="1"/>
  <c r="O37" i="1"/>
  <c r="O38" i="1"/>
  <c r="P31" i="1"/>
  <c r="P32" i="1"/>
  <c r="P33" i="1"/>
  <c r="O30" i="1"/>
  <c r="O31" i="1"/>
  <c r="O32" i="1"/>
  <c r="O33" i="1"/>
  <c r="O29" i="1"/>
  <c r="P24" i="1"/>
  <c r="P25" i="1"/>
  <c r="P26" i="1"/>
  <c r="P27" i="1"/>
  <c r="P28" i="1"/>
  <c r="O25" i="1"/>
  <c r="O26" i="1"/>
  <c r="O27" i="1"/>
  <c r="O28" i="1"/>
  <c r="P19" i="1"/>
  <c r="P20" i="1"/>
  <c r="P21" i="1"/>
  <c r="P22" i="1"/>
  <c r="P23" i="1"/>
  <c r="O20" i="1"/>
  <c r="O21" i="1"/>
  <c r="O22" i="1"/>
  <c r="O23" i="1"/>
  <c r="P14" i="1"/>
  <c r="P15" i="1"/>
  <c r="P16" i="1"/>
  <c r="P17" i="1"/>
  <c r="P18" i="1"/>
  <c r="O16" i="1"/>
  <c r="O17" i="1"/>
  <c r="O18" i="1"/>
  <c r="O10" i="1"/>
  <c r="O11" i="1"/>
  <c r="P11" i="1"/>
  <c r="O12" i="1"/>
  <c r="P12" i="1"/>
  <c r="O13" i="1"/>
  <c r="P13" i="1"/>
  <c r="P9" i="1"/>
  <c r="AL29" i="6"/>
  <c r="AL21" i="6"/>
  <c r="AL13" i="6"/>
  <c r="AH37" i="6"/>
  <c r="AH29" i="6"/>
  <c r="AH21" i="6"/>
  <c r="AH13" i="6"/>
  <c r="AD37" i="6"/>
  <c r="AD29" i="6"/>
  <c r="AD21" i="6"/>
  <c r="AD13" i="6"/>
  <c r="Z37" i="6"/>
  <c r="Z29" i="6"/>
  <c r="Z21" i="6"/>
  <c r="Z13" i="6"/>
  <c r="V37" i="6"/>
  <c r="V29" i="6"/>
  <c r="R37" i="6"/>
  <c r="R29" i="6"/>
  <c r="R21" i="6"/>
  <c r="N37" i="6"/>
  <c r="N29" i="6"/>
  <c r="N21" i="6"/>
  <c r="J37" i="6"/>
  <c r="J29" i="6"/>
  <c r="F37" i="6"/>
  <c r="F29" i="6"/>
  <c r="F21" i="6"/>
  <c r="B37" i="6"/>
  <c r="B29" i="6"/>
  <c r="C30" i="6"/>
  <c r="D30" i="6" s="1"/>
  <c r="G30" i="6"/>
  <c r="H30" i="6" s="1"/>
  <c r="K30" i="6"/>
  <c r="L30" i="6" s="1"/>
  <c r="O30" i="6"/>
  <c r="P30" i="6" s="1"/>
  <c r="S30" i="6"/>
  <c r="T30" i="6" s="1"/>
  <c r="W30" i="6"/>
  <c r="X30" i="6" s="1"/>
  <c r="AA30" i="6"/>
  <c r="AB30" i="6" s="1"/>
  <c r="AE30" i="6"/>
  <c r="AF30" i="6" s="1"/>
  <c r="AI30" i="6"/>
  <c r="AJ30" i="6" s="1"/>
  <c r="AM30" i="6"/>
  <c r="AN30" i="6" s="1"/>
  <c r="C38" i="6"/>
  <c r="D38" i="6" s="1"/>
  <c r="G38" i="6"/>
  <c r="H38" i="6" s="1"/>
  <c r="K38" i="6"/>
  <c r="L38" i="6" s="1"/>
  <c r="O38" i="6"/>
  <c r="P38" i="6" s="1"/>
  <c r="S38" i="6"/>
  <c r="T38" i="6" s="1"/>
  <c r="W38" i="6"/>
  <c r="X38" i="6" s="1"/>
  <c r="AA38" i="6"/>
  <c r="AB38" i="6" s="1"/>
  <c r="AE38" i="6"/>
  <c r="AF38" i="6" s="1"/>
  <c r="AI38" i="6"/>
  <c r="AJ38" i="6" s="1"/>
  <c r="AM38" i="6"/>
  <c r="AN38" i="6" s="1"/>
  <c r="G6" i="5"/>
  <c r="H6" i="5" s="1"/>
  <c r="AL4" i="6"/>
  <c r="AH4" i="6"/>
  <c r="AD4" i="6"/>
  <c r="Z4" i="6"/>
  <c r="V21" i="6"/>
  <c r="V13" i="6"/>
  <c r="V4" i="6"/>
  <c r="R13" i="6"/>
  <c r="R4" i="6"/>
  <c r="N13" i="6"/>
  <c r="N4" i="6"/>
  <c r="J21" i="6"/>
  <c r="J13" i="6"/>
  <c r="J4" i="6"/>
  <c r="B21" i="6"/>
  <c r="B13" i="6"/>
  <c r="B4" i="6"/>
  <c r="F13" i="6"/>
  <c r="F4" i="6"/>
  <c r="R14" i="1"/>
  <c r="T14" i="1"/>
  <c r="U14" i="1" s="1"/>
  <c r="V14" i="1" s="1"/>
  <c r="R19" i="1"/>
  <c r="T19" i="1"/>
  <c r="U19" i="1" s="1"/>
  <c r="V19" i="1" s="1"/>
  <c r="R24" i="1"/>
  <c r="T24" i="1"/>
  <c r="U24" i="1" s="1"/>
  <c r="V24" i="1" s="1"/>
  <c r="R29" i="1"/>
  <c r="T29" i="1"/>
  <c r="R34" i="1"/>
  <c r="T34" i="1"/>
  <c r="U34" i="1" s="1"/>
  <c r="V34" i="1" s="1"/>
  <c r="R39" i="1"/>
  <c r="T39" i="1"/>
  <c r="R44" i="1"/>
  <c r="T44" i="1"/>
  <c r="R49" i="1"/>
  <c r="T49" i="1"/>
  <c r="R54" i="1"/>
  <c r="T54" i="1"/>
  <c r="U54" i="1" s="1"/>
  <c r="V54" i="1" s="1"/>
  <c r="R9" i="1"/>
  <c r="T9" i="1"/>
  <c r="U9" i="1"/>
  <c r="V9" i="1" s="1"/>
  <c r="G24" i="1"/>
  <c r="J24" i="1" s="1"/>
  <c r="K24" i="1" s="1"/>
  <c r="I24" i="1"/>
  <c r="G29" i="1"/>
  <c r="J29" i="1" s="1"/>
  <c r="K29" i="1" s="1"/>
  <c r="I29" i="1"/>
  <c r="G34" i="1"/>
  <c r="J34" i="1" s="1"/>
  <c r="K34" i="1" s="1"/>
  <c r="I34" i="1"/>
  <c r="G39" i="1"/>
  <c r="I39" i="1"/>
  <c r="G44" i="1"/>
  <c r="I44" i="1"/>
  <c r="G49" i="1"/>
  <c r="I49" i="1"/>
  <c r="J49" i="1"/>
  <c r="K49" i="1" s="1"/>
  <c r="G54" i="1"/>
  <c r="I54" i="1"/>
  <c r="I9" i="1"/>
  <c r="G9" i="1"/>
  <c r="J9" i="1" s="1"/>
  <c r="I19" i="1"/>
  <c r="I14" i="1"/>
  <c r="G19" i="1"/>
  <c r="G14" i="1"/>
  <c r="J14" i="1" s="1"/>
  <c r="K14" i="1" s="1"/>
  <c r="J19" i="1"/>
  <c r="K19" i="1"/>
  <c r="AI6" i="6"/>
  <c r="AJ6" i="6" s="1"/>
  <c r="AM6" i="6"/>
  <c r="AN6" i="6" s="1"/>
  <c r="AI14" i="6"/>
  <c r="AJ14" i="6" s="1"/>
  <c r="AM14" i="6"/>
  <c r="AN14" i="6" s="1"/>
  <c r="AI22" i="6"/>
  <c r="AJ22" i="6" s="1"/>
  <c r="AM22" i="6"/>
  <c r="AN22" i="6" s="1"/>
  <c r="AE6" i="6"/>
  <c r="AF6" i="6" s="1"/>
  <c r="AE14" i="6"/>
  <c r="AF14" i="6" s="1"/>
  <c r="AE22" i="6"/>
  <c r="AF22" i="6" s="1"/>
  <c r="AA6" i="6"/>
  <c r="AB6" i="6" s="1"/>
  <c r="AA14" i="6"/>
  <c r="AB14" i="6" s="1"/>
  <c r="AA22" i="6"/>
  <c r="AB22" i="6" s="1"/>
  <c r="W6" i="6"/>
  <c r="X6" i="6" s="1"/>
  <c r="W14" i="6"/>
  <c r="X14" i="6" s="1"/>
  <c r="W22" i="6"/>
  <c r="X22" i="6" s="1"/>
  <c r="S6" i="5"/>
  <c r="T6" i="5" s="1"/>
  <c r="K6" i="5"/>
  <c r="L6" i="5" s="1"/>
  <c r="O6" i="5"/>
  <c r="P6" i="5" s="1"/>
  <c r="S6" i="6"/>
  <c r="T6" i="6" s="1"/>
  <c r="S14" i="6"/>
  <c r="T14" i="6" s="1"/>
  <c r="S22" i="6"/>
  <c r="T22" i="6" s="1"/>
  <c r="O6" i="6"/>
  <c r="P6" i="6" s="1"/>
  <c r="O14" i="6"/>
  <c r="P14" i="6" s="1"/>
  <c r="O22" i="6"/>
  <c r="P22" i="6" s="1"/>
  <c r="K6" i="6"/>
  <c r="L6" i="6" s="1"/>
  <c r="K14" i="6"/>
  <c r="L14" i="6" s="1"/>
  <c r="K22" i="6"/>
  <c r="L22" i="6" s="1"/>
  <c r="G6" i="6"/>
  <c r="H6" i="6" s="1"/>
  <c r="G14" i="6"/>
  <c r="H14" i="6" s="1"/>
  <c r="G22" i="6"/>
  <c r="H22" i="6" s="1"/>
  <c r="C6" i="6"/>
  <c r="D6" i="6" s="1"/>
  <c r="C14" i="6"/>
  <c r="D14" i="6" s="1"/>
  <c r="C22" i="6"/>
  <c r="D22" i="6" s="1"/>
  <c r="C6" i="5"/>
  <c r="D6" i="5" s="1"/>
  <c r="G16" i="4"/>
  <c r="H16" i="4"/>
  <c r="K9" i="1" l="1"/>
  <c r="J44" i="1"/>
  <c r="K44" i="1" s="1"/>
  <c r="U29" i="1"/>
  <c r="J59" i="1"/>
  <c r="K59" i="1" s="1"/>
  <c r="U69" i="1"/>
  <c r="V69" i="1" s="1"/>
  <c r="J69" i="1"/>
  <c r="K69" i="1" s="1"/>
  <c r="J84" i="1"/>
  <c r="K84" i="1" s="1"/>
  <c r="U79" i="1"/>
  <c r="V79" i="1" s="1"/>
  <c r="J79" i="1"/>
  <c r="K79" i="1" s="1"/>
  <c r="U74" i="1"/>
  <c r="V74" i="1" s="1"/>
  <c r="J74" i="1"/>
  <c r="K74" i="1" s="1"/>
  <c r="J104" i="1"/>
  <c r="K104" i="1" s="1"/>
  <c r="J99" i="1"/>
  <c r="K99" i="1" s="1"/>
  <c r="J119" i="1"/>
  <c r="K119" i="1" s="1"/>
  <c r="J114" i="1"/>
  <c r="K114" i="1" s="1"/>
  <c r="J109" i="1"/>
  <c r="K109" i="1" s="1"/>
  <c r="U89" i="1"/>
  <c r="V89" i="1" s="1"/>
  <c r="J54" i="1"/>
  <c r="K54" i="1" s="1"/>
  <c r="U49" i="1"/>
  <c r="V49" i="1" s="1"/>
  <c r="U44" i="1"/>
  <c r="V44" i="1" s="1"/>
  <c r="U39" i="1"/>
  <c r="V39" i="1" s="1"/>
  <c r="J39" i="1"/>
  <c r="K39" i="1" s="1"/>
  <c r="V29" i="1"/>
  <c r="F9" i="7" l="1"/>
  <c r="E8" i="7"/>
  <c r="D7" i="7"/>
  <c r="H7" i="7"/>
  <c r="G6" i="7"/>
  <c r="F5" i="7"/>
  <c r="E19" i="7"/>
  <c r="F18" i="7"/>
  <c r="D16" i="7"/>
  <c r="E15" i="7"/>
  <c r="G9" i="7"/>
  <c r="F8" i="7"/>
  <c r="M5" i="7" s="1"/>
  <c r="E7" i="7"/>
  <c r="D6" i="7"/>
  <c r="H6" i="7"/>
  <c r="G5" i="7"/>
  <c r="F19" i="7"/>
  <c r="D17" i="7"/>
  <c r="E16" i="7"/>
  <c r="F15" i="7"/>
  <c r="D26" i="7"/>
  <c r="E25" i="7"/>
  <c r="F27" i="7"/>
  <c r="D25" i="7"/>
  <c r="M11" i="7" s="1"/>
  <c r="D9" i="7"/>
  <c r="H9" i="7"/>
  <c r="G8" i="7"/>
  <c r="F7" i="7"/>
  <c r="E6" i="7"/>
  <c r="D5" i="7"/>
  <c r="H5" i="7"/>
  <c r="D18" i="7"/>
  <c r="E17" i="7"/>
  <c r="F16" i="7"/>
  <c r="K8" i="7" s="1"/>
  <c r="E9" i="7"/>
  <c r="D8" i="7"/>
  <c r="H8" i="7"/>
  <c r="G7" i="7"/>
  <c r="F6" i="7"/>
  <c r="E5" i="7"/>
  <c r="D19" i="7"/>
  <c r="E18" i="7"/>
  <c r="F17" i="7"/>
  <c r="D15" i="7"/>
  <c r="E27" i="7"/>
  <c r="F26" i="7"/>
  <c r="D27" i="7"/>
  <c r="E26" i="7"/>
  <c r="F25" i="7"/>
  <c r="L11" i="7"/>
  <c r="K11" i="7"/>
  <c r="M8" i="7"/>
  <c r="N8" i="7" l="1"/>
  <c r="N5" i="7"/>
  <c r="L8" i="7"/>
  <c r="K5" i="7"/>
  <c r="L5" i="7"/>
  <c r="N11" i="7"/>
  <c r="O11" i="7" s="1"/>
  <c r="O8" i="7" l="1"/>
  <c r="O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5" authorId="0" shapeId="0" xr:uid="{00000000-0006-0000-0000-000001000000}">
      <text>
        <r>
          <rPr>
            <b/>
            <sz val="12"/>
            <color indexed="81"/>
            <rFont val="Tahoma"/>
            <family val="2"/>
          </rPr>
          <t>Determinar las características o aspectos escenciales del entorno que podrían afectar positiva o negativamente la operatividad y el logro del objetivo de su proceso.</t>
        </r>
      </text>
    </comment>
    <comment ref="E5" authorId="0" shapeId="0" xr:uid="{00000000-0006-0000-0000-000002000000}">
      <text>
        <r>
          <rPr>
            <b/>
            <sz val="12"/>
            <color indexed="81"/>
            <rFont val="Tahoma"/>
            <family val="2"/>
          </rPr>
          <t>Determinar las características o aspectos escenciales del ambiente interno que podrían afectar positiva o negativamente la operatividad y el logro del objetivo de su proceso.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PC_8</author>
    <author xml:space="preserve">León Arango </author>
  </authors>
  <commentList>
    <comment ref="B5" authorId="0" shapeId="0" xr:uid="{00000000-0006-0000-0100-00000100000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5" authorId="0" shapeId="0" xr:uid="{00000000-0006-0000-0100-00000200000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5" authorId="0" shapeId="0" xr:uid="{00000000-0006-0000-0100-000003000000}">
      <text>
        <r>
          <rPr>
            <b/>
            <sz val="9"/>
            <color indexed="81"/>
            <rFont val="Tahoma"/>
            <family val="2"/>
          </rPr>
          <t>Causa: Todos aquellos factores internos o externos que solos o en combinación con otros, pueden producir la materialización del riesgo o la oportunidad.</t>
        </r>
      </text>
    </comment>
    <comment ref="E5" authorId="0" shapeId="0" xr:uid="{00000000-0006-0000-0100-000004000000}">
      <text>
        <r>
          <rPr>
            <b/>
            <sz val="9"/>
            <color indexed="81"/>
            <rFont val="Tahoma"/>
            <family val="2"/>
          </rPr>
          <t>Resultado de un evento que afecta positiva o negativamente los objetivos de la entidad, los procesos, sus grupos de valor y demás partes interesadas.</t>
        </r>
      </text>
    </comment>
    <comment ref="F5" authorId="0" shapeId="0" xr:uid="{00000000-0006-0000-0100-00000500000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5" authorId="0" shapeId="0" xr:uid="{00000000-0006-0000-0100-000006000000}">
      <text>
        <r>
          <rPr>
            <b/>
            <sz val="9"/>
            <color indexed="81"/>
            <rFont val="Tahoma"/>
            <family val="2"/>
          </rPr>
          <t>Es la respuesta establecida para la mitigación de los diferentes riesgos / oportunidades.</t>
        </r>
      </text>
    </comment>
    <comment ref="M5" authorId="0" shapeId="0" xr:uid="{00000000-0006-0000-0100-00000700000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5" authorId="0" shapeId="0" xr:uid="{00000000-0006-0000-0100-000008000000}">
      <text>
        <r>
          <rPr>
            <b/>
            <sz val="9"/>
            <color indexed="81"/>
            <rFont val="Tahoma"/>
            <family val="2"/>
          </rPr>
          <t>Nivel de riesgo que permanece después luego de tomar medidas de tratamiento del riesgo.</t>
        </r>
      </text>
    </comment>
    <comment ref="AA5" authorId="1" shapeId="0" xr:uid="{00000000-0006-0000-0100-00000900000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6" authorId="0" shapeId="0" xr:uid="{00000000-0006-0000-0100-00000A000000}">
      <text>
        <r>
          <rPr>
            <b/>
            <sz val="9"/>
            <color indexed="81"/>
            <rFont val="Tahoma"/>
            <family val="2"/>
          </rPr>
          <t>Se entiende la probabilidad de ocurrencia del riesgo, ésta puede ser medida con criterios de frecuencia o factibilidad.</t>
        </r>
      </text>
    </comment>
    <comment ref="H8" authorId="0" shapeId="0" xr:uid="{00000000-0006-0000-0100-00000B000000}">
      <text>
        <r>
          <rPr>
            <b/>
            <sz val="9"/>
            <color indexed="81"/>
            <rFont val="Tahoma"/>
            <family val="2"/>
          </rPr>
          <t>Se entienden las consecuencias que puede ocasionar a la organización la materialización del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5" authorId="0" shapeId="0" xr:uid="{00000000-0006-0000-0200-00000100000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Q17" authorId="0" shapeId="0" xr:uid="{00000000-0006-0000-0300-00000100000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xr:uid="{00000000-0006-0000-0300-00000200000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xr:uid="{00000000-0006-0000-0300-00000300000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xr:uid="{00000000-0006-0000-0300-00000400000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K8" authorId="0" shapeId="0" xr:uid="{00000000-0006-0000-0400-00000100000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xr:uid="{00000000-0006-0000-0400-00000200000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xr:uid="{00000000-0006-0000-0400-00000300000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8" authorId="0" shapeId="0" xr:uid="{00000000-0006-0000-0600-00000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xr:uid="{00000000-0006-0000-0600-00000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xr:uid="{00000000-0006-0000-0600-00000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xr:uid="{00000000-0006-0000-0600-00000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xr:uid="{00000000-0006-0000-0600-00000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xr:uid="{00000000-0006-0000-0600-00000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xr:uid="{00000000-0006-0000-0600-00000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xr:uid="{00000000-0006-0000-0600-00000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xr:uid="{00000000-0006-0000-0600-00000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xr:uid="{00000000-0006-0000-0600-00000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xr:uid="{00000000-0006-0000-0600-00000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xr:uid="{00000000-0006-0000-0600-00000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xr:uid="{00000000-0006-0000-0600-00000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xr:uid="{00000000-0006-0000-0600-00000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xr:uid="{00000000-0006-0000-0600-00000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xr:uid="{00000000-0006-0000-0600-00001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xr:uid="{00000000-0006-0000-0600-00001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xr:uid="{00000000-0006-0000-0600-00001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xr:uid="{00000000-0006-0000-0600-00001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xr:uid="{00000000-0006-0000-0600-00001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xr:uid="{00000000-0006-0000-0600-00001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xr:uid="{00000000-0006-0000-0600-00001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xr:uid="{00000000-0006-0000-0600-00001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xr:uid="{00000000-0006-0000-0600-00001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xr:uid="{00000000-0006-0000-0600-00001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xr:uid="{00000000-0006-0000-0600-00001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xr:uid="{00000000-0006-0000-0600-00001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xr:uid="{00000000-0006-0000-0600-00001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xr:uid="{00000000-0006-0000-0600-00001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xr:uid="{00000000-0006-0000-0600-00001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xr:uid="{00000000-0006-0000-0600-00001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xr:uid="{00000000-0006-0000-0600-00002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xr:uid="{00000000-0006-0000-0600-00002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xr:uid="{00000000-0006-0000-0600-00002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xr:uid="{00000000-0006-0000-0600-00002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xr:uid="{00000000-0006-0000-0600-00002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xr:uid="{00000000-0006-0000-0600-00002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xr:uid="{00000000-0006-0000-0600-00002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xr:uid="{00000000-0006-0000-0600-00002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xr:uid="{00000000-0006-0000-0600-00002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xr:uid="{00000000-0006-0000-0600-00002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xr:uid="{00000000-0006-0000-0600-00002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xr:uid="{00000000-0006-0000-0600-00002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xr:uid="{00000000-0006-0000-0600-00002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xr:uid="{00000000-0006-0000-0600-00002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xr:uid="{00000000-0006-0000-0600-00002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xr:uid="{00000000-0006-0000-0600-00002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xr:uid="{00000000-0006-0000-0600-00003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xr:uid="{00000000-0006-0000-0600-00003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xr:uid="{00000000-0006-0000-0600-00003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xr:uid="{00000000-0006-0000-0600-00003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xr:uid="{00000000-0006-0000-0600-00003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xr:uid="{00000000-0006-0000-0600-00003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xr:uid="{00000000-0006-0000-0600-00003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xr:uid="{00000000-0006-0000-0600-00003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xr:uid="{00000000-0006-0000-0600-00003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xr:uid="{00000000-0006-0000-0600-00003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xr:uid="{00000000-0006-0000-0600-00003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xr:uid="{00000000-0006-0000-0600-00003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xr:uid="{00000000-0006-0000-0600-00003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xr:uid="{00000000-0006-0000-0600-00003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xr:uid="{00000000-0006-0000-0600-00003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xr:uid="{00000000-0006-0000-0600-00003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xr:uid="{00000000-0006-0000-0600-00004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xr:uid="{00000000-0006-0000-0600-00004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xr:uid="{00000000-0006-0000-0600-00004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xr:uid="{00000000-0006-0000-0600-00004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xr:uid="{00000000-0006-0000-0600-00004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xr:uid="{00000000-0006-0000-0600-00004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xr:uid="{00000000-0006-0000-0600-00004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xr:uid="{00000000-0006-0000-0600-00004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xr:uid="{00000000-0006-0000-0600-00004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xr:uid="{00000000-0006-0000-0600-00004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xr:uid="{00000000-0006-0000-0600-00004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xr:uid="{00000000-0006-0000-0600-00004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xr:uid="{00000000-0006-0000-0600-00004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xr:uid="{00000000-0006-0000-0600-00004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xr:uid="{00000000-0006-0000-0600-00004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xr:uid="{00000000-0006-0000-0600-00004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xr:uid="{00000000-0006-0000-0600-00005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xr:uid="{00000000-0006-0000-0600-00005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xr:uid="{00000000-0006-0000-0600-00005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xr:uid="{00000000-0006-0000-0600-00005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xr:uid="{00000000-0006-0000-0600-00005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xr:uid="{00000000-0006-0000-0600-00005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xr:uid="{00000000-0006-0000-0600-00005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xr:uid="{00000000-0006-0000-0600-00005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xr:uid="{00000000-0006-0000-0600-00005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xr:uid="{00000000-0006-0000-0600-00005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xr:uid="{00000000-0006-0000-0600-00005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xr:uid="{00000000-0006-0000-0600-00005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xr:uid="{00000000-0006-0000-0600-00005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xr:uid="{00000000-0006-0000-0600-00005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xr:uid="{00000000-0006-0000-0600-00005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xr:uid="{00000000-0006-0000-0600-00005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xr:uid="{00000000-0006-0000-0600-00006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xr:uid="{00000000-0006-0000-0600-00006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xr:uid="{00000000-0006-0000-0600-00006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xr:uid="{00000000-0006-0000-0600-00006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xr:uid="{00000000-0006-0000-0600-00006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<sst xmlns="http://schemas.openxmlformats.org/spreadsheetml/2006/main" count="3384" uniqueCount="908">
  <si>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</si>
  <si>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</si>
  <si>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</si>
  <si>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</si>
  <si>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</si>
  <si>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</si>
  <si>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</si>
  <si>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</si>
  <si>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</si>
  <si>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</si>
  <si>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</si>
  <si>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</si>
  <si>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</si>
  <si>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</si>
  <si>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</si>
  <si>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</si>
  <si>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</si>
  <si>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</si>
  <si>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</si>
  <si>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</si>
  <si>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</si>
  <si>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</si>
  <si>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</si>
  <si>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</si>
  <si>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</si>
  <si>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</si>
  <si>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</si>
  <si>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</si>
  <si>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</si>
  <si>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</si>
  <si>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</si>
  <si>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</si>
  <si>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</si>
  <si>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</si>
  <si>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</si>
  <si>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</si>
  <si>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</si>
  <si>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</si>
  <si>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</si>
  <si>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</si>
  <si>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</si>
  <si>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</si>
  <si>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</si>
  <si>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</si>
  <si>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</si>
  <si>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</si>
  <si>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</si>
  <si>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</si>
  <si>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</si>
  <si>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</si>
  <si>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</si>
  <si>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</si>
  <si>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</si>
  <si>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</si>
  <si>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</si>
  <si>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</si>
  <si>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</si>
  <si>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</si>
  <si>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</si>
  <si>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</si>
  <si>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</si>
  <si>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</si>
  <si>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</si>
  <si>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</si>
  <si>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</si>
  <si>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</si>
  <si>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</si>
  <si>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</si>
  <si>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</si>
  <si>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</si>
  <si>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</si>
  <si>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</si>
  <si>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</si>
  <si>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</si>
  <si>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</si>
  <si>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</si>
  <si>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</si>
  <si>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</si>
  <si>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</si>
  <si>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</si>
  <si>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</si>
  <si>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</si>
  <si>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</si>
  <si>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</si>
  <si>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</si>
  <si>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</si>
  <si>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</si>
  <si>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</si>
  <si>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</si>
  <si>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</si>
  <si>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</si>
  <si>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</si>
  <si>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</si>
  <si>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</si>
  <si>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</si>
  <si>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</si>
  <si>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</si>
  <si>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</si>
  <si>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</si>
  <si>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</si>
  <si>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</si>
  <si>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</si>
  <si>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</si>
  <si>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</si>
  <si>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</si>
  <si>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</si>
  <si>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</si>
  <si>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</si>
  <si>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</si>
  <si>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</si>
  <si>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</si>
  <si>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</si>
  <si>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</si>
  <si>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</si>
  <si>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</si>
  <si>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</si>
  <si>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</si>
  <si>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</si>
  <si>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</si>
  <si>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</si>
  <si>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</si>
  <si>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</si>
  <si>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</si>
  <si>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</si>
  <si>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</si>
  <si>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</si>
  <si>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</si>
  <si>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</si>
  <si>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</si>
  <si>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</si>
  <si>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</si>
  <si>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</si>
  <si>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</si>
  <si>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</si>
  <si>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</si>
  <si>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</si>
  <si>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</si>
  <si>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</si>
  <si>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</si>
  <si>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</si>
  <si>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</si>
  <si>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</si>
  <si>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</si>
  <si>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</si>
  <si>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</si>
  <si>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</si>
  <si>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</si>
  <si>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</si>
  <si>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</si>
  <si>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</si>
  <si>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</si>
  <si>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</si>
  <si>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</si>
  <si>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</si>
  <si>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</si>
  <si>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</si>
  <si>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</si>
  <si>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</si>
  <si>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</si>
  <si>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</si>
  <si>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</si>
  <si>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</si>
  <si>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</si>
  <si>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</si>
  <si>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</si>
  <si>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</si>
  <si>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</si>
  <si>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</si>
  <si>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</si>
  <si>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</si>
  <si>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</si>
  <si>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</si>
  <si>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</si>
  <si>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</si>
  <si>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</si>
  <si>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</si>
  <si>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</si>
  <si>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</si>
  <si>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</si>
  <si>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</si>
  <si>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</si>
  <si>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</si>
  <si>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</si>
  <si>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</si>
  <si>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</si>
  <si>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</si>
  <si>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</si>
  <si>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</si>
  <si>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</si>
  <si>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</si>
  <si>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</si>
  <si>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</si>
  <si>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</si>
  <si>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</si>
  <si>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</si>
  <si>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</si>
  <si>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</si>
  <si>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</si>
  <si>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</si>
  <si>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</si>
  <si>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</si>
  <si>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</si>
  <si>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</si>
  <si>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</si>
  <si>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</si>
  <si>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</si>
  <si>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</si>
  <si>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</si>
  <si>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</si>
  <si>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</si>
  <si>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</si>
  <si>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</si>
  <si>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</si>
  <si>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</si>
  <si>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</si>
  <si>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</si>
  <si>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</si>
  <si>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</si>
  <si>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</si>
  <si>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</si>
  <si>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</si>
  <si>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</si>
  <si>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</si>
  <si>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</si>
  <si>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</si>
  <si>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</si>
  <si>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</si>
  <si>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</si>
  <si>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</si>
  <si>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</si>
  <si>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</si>
  <si>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</si>
  <si>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</si>
  <si>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</si>
  <si>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</si>
  <si>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</si>
  <si>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</si>
  <si>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</si>
  <si>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</si>
  <si>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</si>
  <si>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</si>
  <si>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</si>
  <si>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</si>
  <si>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</si>
  <si>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</si>
  <si>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</si>
  <si>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</si>
  <si>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</si>
  <si>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</si>
  <si>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</si>
  <si>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</si>
  <si>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</si>
  <si>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</si>
  <si>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</si>
  <si>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</si>
  <si>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</si>
  <si>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</si>
  <si>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</si>
  <si>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</si>
  <si>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</si>
  <si>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</si>
  <si>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</si>
  <si>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</si>
  <si>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</si>
  <si>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</si>
  <si>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</si>
  <si>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</si>
  <si>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</si>
  <si>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</si>
  <si>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</si>
  <si>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</si>
  <si>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</si>
  <si>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</si>
  <si>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</si>
  <si>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</si>
  <si>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</si>
  <si>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</si>
  <si>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</si>
  <si>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</si>
  <si>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</si>
  <si>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</si>
  <si>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</si>
  <si>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</si>
  <si>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</si>
  <si>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</si>
  <si>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</si>
  <si>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</si>
  <si>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</si>
  <si>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</si>
  <si>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</si>
  <si>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</si>
  <si>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</si>
  <si>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</si>
  <si>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</si>
  <si>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</si>
  <si>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</si>
  <si>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</si>
  <si>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</si>
  <si>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</si>
  <si>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</si>
  <si>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</si>
  <si>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</si>
  <si>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</si>
  <si>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</si>
  <si>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</si>
  <si>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</si>
  <si>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</si>
  <si>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</si>
  <si>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</si>
  <si>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</si>
  <si>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</si>
  <si>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</si>
  <si>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</si>
  <si>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</si>
  <si>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</si>
  <si>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</si>
  <si>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</si>
  <si>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</si>
  <si>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</si>
  <si>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</si>
  <si>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</si>
  <si>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</si>
  <si>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</si>
  <si>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</si>
  <si>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</si>
  <si>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</si>
  <si>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ILUSTRACIÓN MAPA DE RIESGOS Y OPORTUNIDADES</t>
  </si>
  <si>
    <t>Riesgo / Oportunidad</t>
  </si>
  <si>
    <t>Riesgo de Imagen</t>
  </si>
  <si>
    <t>Riesgo Operativo</t>
  </si>
  <si>
    <t>Riesgo Financiero</t>
  </si>
  <si>
    <t>Riesgo de Cumplimiento</t>
  </si>
  <si>
    <t>Riesgo de Tecnología</t>
  </si>
  <si>
    <t>Riesgo Ambiental</t>
  </si>
  <si>
    <t>Riesgo de Corrupción</t>
  </si>
  <si>
    <t>EVALUACIÓN DE CONTROLES</t>
  </si>
  <si>
    <t>Definición de los Parámetros Internos y Externos que se han de tomar en consideraciónpara la administración del riesgo. A partir de los factores que se definan es posible establecer las causas de los riesgos a identificar.</t>
  </si>
  <si>
    <t>Categoría</t>
  </si>
  <si>
    <t>Factor/ Variable</t>
  </si>
  <si>
    <t>Amenaza</t>
  </si>
  <si>
    <t>Fortaleza</t>
  </si>
  <si>
    <t>Debilidad</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</si>
  <si>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</si>
  <si>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</si>
  <si>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</si>
  <si>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</si>
  <si>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</si>
  <si>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</si>
  <si>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</si>
  <si>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</si>
  <si>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</si>
  <si>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</si>
  <si>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</si>
  <si>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</si>
  <si>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</si>
  <si>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</si>
  <si>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r>
      <rPr>
        <b/>
        <sz val="11"/>
        <color rgb="FFC00000"/>
        <rFont val="Calibri"/>
        <family val="2"/>
        <scheme val="minor"/>
      </rPr>
      <t>VI. TRATAMIENTO MEDIDA DE RESPUESTA DEL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</si>
  <si>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r>
      <t xml:space="preserve">VII. TRATAMIENTO/MEDIDAS DE RESPUESTA DE LAS OPORTUNIDADES
</t>
    </r>
    <r>
      <rPr>
        <sz val="11"/>
        <rFont val="Calibri"/>
        <family val="2"/>
        <scheme val="minor"/>
      </rPr>
      <t>(Es la respuesta establecida para incremetar las oportunidades identificadas)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</si>
  <si>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</si>
  <si>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</si>
  <si>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</si>
  <si>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</si>
  <si>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</si>
  <si>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</si>
  <si>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</si>
  <si>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</si>
  <si>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</si>
  <si>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</si>
  <si>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</si>
  <si>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</si>
  <si>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</si>
  <si>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</si>
  <si>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</si>
  <si>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</si>
  <si>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</si>
  <si>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</si>
  <si>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</si>
  <si>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</si>
  <si>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</si>
  <si>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ZONA MUY BENEFICIOSA</t>
  </si>
  <si>
    <t>ZONA BENEFICIOSA</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</si>
  <si>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</si>
  <si>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</si>
  <si>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</si>
  <si>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</si>
  <si>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</si>
  <si>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</si>
  <si>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</si>
  <si>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</si>
  <si>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</si>
  <si>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</si>
  <si>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</si>
  <si>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</si>
  <si>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</si>
  <si>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</si>
  <si>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</si>
  <si>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</si>
  <si>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</si>
  <si>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</si>
  <si>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</si>
  <si>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</si>
  <si>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</si>
  <si>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</si>
  <si>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</si>
  <si>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</si>
  <si>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</si>
  <si>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</si>
  <si>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</si>
  <si>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</si>
  <si>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</si>
  <si>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</si>
  <si>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</si>
  <si>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</si>
  <si>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</si>
  <si>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</si>
  <si>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</si>
  <si>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</si>
  <si>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r>
      <t xml:space="preserve">Incumplimiento en la entrega de Informes a Organismos de Control 
</t>
    </r>
    <r>
      <rPr>
        <b/>
        <sz val="10"/>
        <color theme="1"/>
        <rFont val="Arial Narrow"/>
        <family val="2"/>
      </rPr>
      <t>(Gestión de Alta Dirección)</t>
    </r>
  </si>
  <si>
    <t>Reporte inoportuno de información por parte de las dependecias</t>
  </si>
  <si>
    <t>Apertura de proceso sancionatorios.</t>
  </si>
  <si>
    <t>Cese de actividades por fuerza mayor</t>
  </si>
  <si>
    <t xml:space="preserve">Enviar comunicaciones a las dependencias recordando la fecha de entrega de la información </t>
  </si>
  <si>
    <t>Gestionar ante el organismo de control nuevo fecha para la entrega de la información</t>
  </si>
  <si>
    <t>x</t>
  </si>
  <si>
    <t>Rector</t>
  </si>
  <si>
    <t>Según programación del ente de control</t>
  </si>
  <si>
    <t>Correos electronicos</t>
  </si>
  <si>
    <t xml:space="preserve">Inexistencia de Notificaciones  por parte de los entes de control relacionada con el incumplimiento en la entrega de informes </t>
  </si>
  <si>
    <t>Según situación presentada</t>
  </si>
  <si>
    <t>Oficios</t>
  </si>
  <si>
    <r>
      <t xml:space="preserve">Incumplimiento del Programa de Auditorías internas de calidad
</t>
    </r>
    <r>
      <rPr>
        <b/>
        <sz val="10"/>
        <color theme="1"/>
        <rFont val="Arial Narrow"/>
        <family val="2"/>
      </rPr>
      <t>(Gestión de Aseguramiento de la Calidad)</t>
    </r>
  </si>
  <si>
    <t>Poca motivación de los auditores internos</t>
  </si>
  <si>
    <t>1. no se cumple con los principios del SGC.
2. Estancamiento del SGC y desertificación</t>
  </si>
  <si>
    <t>No hay disponibilidad de tiempo por parte de los auditores internos de calidad y auditados</t>
  </si>
  <si>
    <t>Estímulos a los Auditores Internos por parte de la Institución</t>
  </si>
  <si>
    <t>Programación y notificación oportuna de auditorias internas de calidad</t>
  </si>
  <si>
    <t>Anual</t>
  </si>
  <si>
    <t>* Reconocimiento público.
*Curso de formación en el área de calidad</t>
  </si>
  <si>
    <t>Cumplimiento del programa de auditorías internas de calidad</t>
  </si>
  <si>
    <t>Jefe Oficina de Planeación</t>
  </si>
  <si>
    <t>Correo electrónico</t>
  </si>
  <si>
    <r>
      <t xml:space="preserve">PQR sin tramitar
</t>
    </r>
    <r>
      <rPr>
        <b/>
        <sz val="10"/>
        <color theme="1"/>
        <rFont val="Arial Narrow"/>
        <family val="2"/>
      </rPr>
      <t>(Gestión de Aseguramiento de la Calidad)</t>
    </r>
  </si>
  <si>
    <t>Desconocimiento del procedimiento de PQR</t>
  </si>
  <si>
    <t>1. Sanciones
2. Insatisfacción de las partes interesadas
3. pérdida de credibilidad en el procedimiento de PQR</t>
  </si>
  <si>
    <t>Desconocimiento de las repercuciones legales</t>
  </si>
  <si>
    <t>Socializar el procedimiento de PQR</t>
  </si>
  <si>
    <t>Funcionario de PQR</t>
  </si>
  <si>
    <t>Semestral</t>
  </si>
  <si>
    <t>*Registros de Asistencia
*Boletines informativos</t>
  </si>
  <si>
    <t>Trámites oportunos de las PQR</t>
  </si>
  <si>
    <r>
      <t xml:space="preserve">Pérdida de la pertinencia de los programas académicos
</t>
    </r>
    <r>
      <rPr>
        <b/>
        <sz val="10"/>
        <color theme="1"/>
        <rFont val="Arial Narrow"/>
        <family val="2"/>
      </rPr>
      <t>(Formación)</t>
    </r>
  </si>
  <si>
    <t>Descontexttualización de los curriculos</t>
  </si>
  <si>
    <t>Pérdida de Registro Calificado</t>
  </si>
  <si>
    <t>Autoevaluación</t>
  </si>
  <si>
    <t>*Vicerrector académico
*Jefe de aseguramiento de la Calidad
*Consejos de Facultad
*Comité curricular</t>
  </si>
  <si>
    <t>Permanente</t>
  </si>
  <si>
    <t>permanente</t>
  </si>
  <si>
    <t>Resoluciones
Actas
Documentos</t>
  </si>
  <si>
    <t xml:space="preserve">Todos los programas académicos con Registros calificados vigentes o acreditados
</t>
  </si>
  <si>
    <t>CONTEXTO</t>
  </si>
  <si>
    <t>Estructura económica de la Región</t>
  </si>
  <si>
    <t>Nivel de ingresos del Entorno</t>
  </si>
  <si>
    <t>Regulación de los Programas Académicos</t>
  </si>
  <si>
    <t>Intenacionalización</t>
  </si>
  <si>
    <t>Demanda del Servicio</t>
  </si>
  <si>
    <t>Implementación de TIC´s</t>
  </si>
  <si>
    <t>Bienestar Universitario</t>
  </si>
  <si>
    <t>Calidad del Talento Humano</t>
  </si>
  <si>
    <t>Ciencia, Tecnología e Innovación</t>
  </si>
  <si>
    <t>Proyección Social</t>
  </si>
  <si>
    <t>Gestión de la información</t>
  </si>
  <si>
    <t>Plan Estratégico de Tecnologías de la Información - PETI</t>
  </si>
  <si>
    <t>Políticas</t>
  </si>
  <si>
    <t>Implementación de la Acreditación Institucional</t>
  </si>
  <si>
    <t>Planificación de Sistemas de Gestión</t>
  </si>
  <si>
    <t>Resolución de Conflictos</t>
  </si>
  <si>
    <t>Incremento de precios en materiales, equipos y mano de obra</t>
  </si>
  <si>
    <t>Plan de ordenamiento territorial</t>
  </si>
  <si>
    <t>Plan de desarrollo departamental y municipal</t>
  </si>
  <si>
    <t>Cobertura académica</t>
  </si>
  <si>
    <t>Invasión y afectación de predios</t>
  </si>
  <si>
    <t>Herramientas para el cargue de información estadística</t>
  </si>
  <si>
    <t>Reglamentación Ambiental</t>
  </si>
  <si>
    <t>Peticiones de la comunidad</t>
  </si>
  <si>
    <t>Incertidumbre en la asignación de recursos para inversión</t>
  </si>
  <si>
    <t>G. Alta Dirección</t>
  </si>
  <si>
    <t>Vinculación de personal especializado</t>
  </si>
  <si>
    <t>Varios procesos</t>
  </si>
  <si>
    <t>Demora en el trámite de pagos a contratistas</t>
  </si>
  <si>
    <t>Implementación de herramientas para el cargue de la información estádistica y aspectos financieros</t>
  </si>
  <si>
    <t>Plataforma Tecnológica SMA - Modulo de asignación de aulas de clases</t>
  </si>
  <si>
    <t>Participación ciudadana</t>
  </si>
  <si>
    <t>Articulación de plataforma SMA con la herramienta de cargue de Información Estadística - Modulos Personal Docente y Personal Administrativo</t>
  </si>
  <si>
    <t xml:space="preserve">G. Aseguramiento de la Calidad </t>
  </si>
  <si>
    <t>Acceso a Convenios y alianzas *2</t>
  </si>
  <si>
    <t>Plataforma Ministerio de Educación</t>
  </si>
  <si>
    <t>Presupuesto *4</t>
  </si>
  <si>
    <t>Personal capacitado</t>
  </si>
  <si>
    <t>Vinculación permanente profesional  PQR y Atención al Ciudadano</t>
  </si>
  <si>
    <t>Actualización de procedimientos</t>
  </si>
  <si>
    <t>Aplicativo virtual para interponer PQR</t>
  </si>
  <si>
    <t>Cultura Organizacional enfocada hacia la calidad</t>
  </si>
  <si>
    <t>Flujo de información *5</t>
  </si>
  <si>
    <t>Recursos por convenios nacionales e internacionales</t>
  </si>
  <si>
    <t>Estampilla</t>
  </si>
  <si>
    <t>Formación</t>
  </si>
  <si>
    <t>Políticas Públicas *3</t>
  </si>
  <si>
    <t>responsabilidad social</t>
  </si>
  <si>
    <t>orden público</t>
  </si>
  <si>
    <t xml:space="preserve">Avances en tecnología
</t>
  </si>
  <si>
    <t>acceso a sistemas de información externos</t>
  </si>
  <si>
    <t>gobierno en línea.</t>
  </si>
  <si>
    <t>desarrollo sostenible</t>
  </si>
  <si>
    <t>Desastres Naturales *6</t>
  </si>
  <si>
    <t>Alternativas de Energía *7</t>
  </si>
  <si>
    <t>*6(PI-FO</t>
  </si>
  <si>
    <t>*7(PI-FO)</t>
  </si>
  <si>
    <t>Correos electrónicos</t>
  </si>
  <si>
    <t>Pagina web</t>
  </si>
  <si>
    <t xml:space="preserve">
Plataforma</t>
  </si>
  <si>
    <t>Redes sociales *8</t>
  </si>
  <si>
    <t>*8(GC-FO)</t>
  </si>
  <si>
    <t>Capacidad instalada</t>
  </si>
  <si>
    <t>Infraestructura *9</t>
  </si>
  <si>
    <t>*9(AD-FO)</t>
  </si>
  <si>
    <t>Recursos de inversión</t>
  </si>
  <si>
    <t>seguridad y salud ocupacional</t>
  </si>
  <si>
    <t>Capacidad</t>
  </si>
  <si>
    <t>Diseño de planes de estudio</t>
  </si>
  <si>
    <t>Gestión del conocimiento</t>
  </si>
  <si>
    <t>Misión *10</t>
  </si>
  <si>
    <t>Visión *11</t>
  </si>
  <si>
    <t>*10(AD-FO)</t>
  </si>
  <si>
    <t>*11(AD-FO)</t>
  </si>
  <si>
    <t>Planeación Institucional *12</t>
  </si>
  <si>
    <t>*12(GC-FO)</t>
  </si>
  <si>
    <t xml:space="preserve">Canales utilizados y su efectividad </t>
  </si>
  <si>
    <t>Los aportes del estado no son suficientes para llevar a cabo todas las investigaciones pertinentes</t>
  </si>
  <si>
    <t>Apoyo de Colciencias a semilleros y grupos  de investigacion categorizados en Colciencias</t>
  </si>
  <si>
    <t xml:space="preserve">Investigación </t>
  </si>
  <si>
    <t>Los recursos internos que dispone la  Universidad para apoyar proyectos de investigación son escasos</t>
  </si>
  <si>
    <t>Dependencia de transferencias de la Nacion y Departamento según Art. 86 y 87 de la Ley 30, para el funcionamiento de la universidad.</t>
  </si>
  <si>
    <t>Gestión Administrativa y Financiera</t>
  </si>
  <si>
    <t>Politicas publicas del sector de educación, que influyen en la distribución de recursos.</t>
  </si>
  <si>
    <t>canales efectivos de Comunicación.</t>
  </si>
  <si>
    <t>Venta de Servicios *13</t>
  </si>
  <si>
    <t>*13 (AD-AF)</t>
  </si>
  <si>
    <t>Fraccionamiento de matriculas a estudiantes de pregrado</t>
  </si>
  <si>
    <t>Oportunidad en el pago a proveedores y nominas</t>
  </si>
  <si>
    <t>Plataforma tecnológica integradora *14</t>
  </si>
  <si>
    <t>*14(GC-AF)</t>
  </si>
  <si>
    <t>Extensión y Proyección Social</t>
  </si>
  <si>
    <t>Comunicación Institucional</t>
  </si>
  <si>
    <t>Gestión de Bienes y Servicios</t>
  </si>
  <si>
    <t>Gestión Jurídica</t>
  </si>
  <si>
    <t>Competencia del personal *15</t>
  </si>
  <si>
    <t>Disponibilidad del personal *16</t>
  </si>
  <si>
    <t>Trabajo en equipo *17</t>
  </si>
  <si>
    <t>Liderazgo *18</t>
  </si>
  <si>
    <t>*17(FO-JU)</t>
  </si>
  <si>
    <t>*18(FO-JU)</t>
  </si>
  <si>
    <t>Flujo de la información necesaria para el desarrollo de las operaciones *19</t>
  </si>
  <si>
    <t>*19(FO-JU)</t>
  </si>
  <si>
    <t>Gestión Disciplinaria</t>
  </si>
  <si>
    <t>Gestión Tecnológica e Informática</t>
  </si>
  <si>
    <t>Acceso a las nuevas tecnologías.</t>
  </si>
  <si>
    <t>Fallas eléctricas en el sector.</t>
  </si>
  <si>
    <t xml:space="preserve"> Ataques informáticos</t>
  </si>
  <si>
    <t>*15(FO-JU-TI)</t>
  </si>
  <si>
    <t>disponibilidad de datos y sistemas *20</t>
  </si>
  <si>
    <t>*20(FO-TI)</t>
  </si>
  <si>
    <t xml:space="preserve">Utilizacion Eficiente de la pagina web </t>
  </si>
  <si>
    <t>Gestión del Talento Humano</t>
  </si>
  <si>
    <t>Gestión de Bienestar</t>
  </si>
  <si>
    <t>Gestión del Control</t>
  </si>
  <si>
    <t>TODOS LOS PROCESOS</t>
  </si>
  <si>
    <t>Pocos recursos para el funcionamiento y pago de Salarios</t>
  </si>
  <si>
    <t>Implementación de nuevos sistemas y procesos.</t>
  </si>
  <si>
    <t>Políticas y procedimientos por la DAFP para la selección de personal.</t>
  </si>
  <si>
    <t>Burocracia en los Procesos</t>
  </si>
  <si>
    <t>Huelgas o Paros por parte de Funcionarios</t>
  </si>
  <si>
    <t>Imprementación de Sistema de Seguridad ySalud en el trabajo</t>
  </si>
  <si>
    <t>Altos niveles de pobreza</t>
  </si>
  <si>
    <t>Competencia Laboral.</t>
  </si>
  <si>
    <t>Indiferencia ante problemáticas de los Servidores publicos</t>
  </si>
  <si>
    <t xml:space="preserve">Falta de Ofertas de personal calificado </t>
  </si>
  <si>
    <t>Percepción desfavorable por parte de la ciudadanía de los servidores públicos.</t>
  </si>
  <si>
    <t>Capacitación en Segunda Lengua al personal de la Institución</t>
  </si>
  <si>
    <t>Capacitación en TIC'S al personal de la Institución</t>
  </si>
  <si>
    <t>Personal Altamente Calificado</t>
  </si>
  <si>
    <t>El personal Docente y Administrativo posee principios éticos y vocación.</t>
  </si>
  <si>
    <t>Amplios conocimientos en la selección y contratación de personal.</t>
  </si>
  <si>
    <t>Equipo enfocado en mantener relaciones positivas con el entorno</t>
  </si>
  <si>
    <t>Ausencia Programa de Prepensionados</t>
  </si>
  <si>
    <t>Falta implemntación programa de Incentivos y Estimulos Laborales</t>
  </si>
  <si>
    <t>Poco Interes Jefes de Depenpendecia para evaluar a sus Colaboradores (Evaluación de Desempeño)</t>
  </si>
  <si>
    <t>Estabilidad Laboral</t>
  </si>
  <si>
    <t>Uso de planes estratégicos</t>
  </si>
  <si>
    <t>Diseño de un programa de Reorganización Laboral.</t>
  </si>
  <si>
    <t>Planta física adecuada para atender a la demanda de Estudiantes</t>
  </si>
  <si>
    <t>Programa de Comunicación Efectiva</t>
  </si>
  <si>
    <t>Redes sociales</t>
  </si>
  <si>
    <t>Contrato de publicidad</t>
  </si>
  <si>
    <t>*16(FO-JU-CO)</t>
  </si>
  <si>
    <t>Recepción de información dependencias</t>
  </si>
  <si>
    <t>Correos institucionales, página web, boletines de prensa</t>
  </si>
  <si>
    <r>
      <t xml:space="preserve">Incremento menor de las transferencias de la Nación y el Departamento con relacion al crecimiento de funcionamiento de la Universidad.
</t>
    </r>
    <r>
      <rPr>
        <b/>
        <sz val="10"/>
        <color theme="1"/>
        <rFont val="Arial Narrow"/>
        <family val="2"/>
      </rPr>
      <t>(G. Administrativa y Financiera)</t>
    </r>
  </si>
  <si>
    <t>Normatividad desactualizada</t>
  </si>
  <si>
    <t>Desfinanciación de la Entidad</t>
  </si>
  <si>
    <t>Crecimiento de la Universidad</t>
  </si>
  <si>
    <t>Disminucion de gastos de funcionamiento-</t>
  </si>
  <si>
    <t>Suprimir programas, planes y proyectos que tengan como fuente de financiación los recursos transferidos por la Nacion..</t>
  </si>
  <si>
    <t>Permanentemente</t>
  </si>
  <si>
    <t>Informes estadisitcos</t>
  </si>
  <si>
    <t>Toma de decisiones oportunas-</t>
  </si>
  <si>
    <r>
      <t xml:space="preserve">Construccion de informacion financiera para la toma de decisiones.
</t>
    </r>
    <r>
      <rPr>
        <b/>
        <sz val="10"/>
        <color theme="1"/>
        <rFont val="Arial Narrow"/>
        <family val="2"/>
      </rPr>
      <t>(G. Administrativa y Financiera)</t>
    </r>
  </si>
  <si>
    <t>informacion financiera no integrada en un solo sistema.</t>
  </si>
  <si>
    <t>Oportunidad en la toma de decisiones.</t>
  </si>
  <si>
    <t>Desarrollar un sistema de informacion integrado.</t>
  </si>
  <si>
    <t>Todas las areas</t>
  </si>
  <si>
    <t>Reportes.                          Analisis de Informacion.</t>
  </si>
  <si>
    <t>Asignación de Recursos /Transferencias *1</t>
  </si>
  <si>
    <t xml:space="preserve">Estandarización del proceso de nómina con lo establecido en los documentos de procesos y procedimientos. </t>
  </si>
  <si>
    <t>Mantenimiento de sistemas de información</t>
  </si>
  <si>
    <r>
      <t xml:space="preserve">Acción de omisión, de interferencia, redireccionamiento y poca efectividad de los controles y evaluaciones.
</t>
    </r>
    <r>
      <rPr>
        <b/>
        <sz val="10"/>
        <color theme="1"/>
        <rFont val="Arial Narrow"/>
        <family val="2"/>
      </rPr>
      <t>(Extensión y Proyección Social)</t>
    </r>
  </si>
  <si>
    <t>poca efectividad a la hora de entregar informes</t>
  </si>
  <si>
    <t xml:space="preserve">1. Poca circulación de la información.                         2. Disminución e indicadores </t>
  </si>
  <si>
    <t>poca Información sobre indicadores</t>
  </si>
  <si>
    <t xml:space="preserve">Entrega de informes a tiempo </t>
  </si>
  <si>
    <t xml:space="preserve">Distribución de la información hacia y desde la dependencia </t>
  </si>
  <si>
    <t>Oficina de extension y proyección social</t>
  </si>
  <si>
    <t xml:space="preserve">Permanente </t>
  </si>
  <si>
    <t>Correos enviados</t>
  </si>
  <si>
    <t>Articulación de los procesos con el PEPUS</t>
  </si>
  <si>
    <t>*21(AD-BS)</t>
  </si>
  <si>
    <t>Donaciones *21</t>
  </si>
  <si>
    <t>Desarticulación de Plan Estratégico con metas del proceso</t>
  </si>
  <si>
    <t>Cambios en la normatividad interna</t>
  </si>
  <si>
    <r>
      <t xml:space="preserve">Pérdida de los expedientes en original y copia
</t>
    </r>
    <r>
      <rPr>
        <b/>
        <sz val="10"/>
        <color theme="1"/>
        <rFont val="Arial Narrow"/>
        <family val="2"/>
      </rPr>
      <t>(Gestión Disciplinaria)</t>
    </r>
  </si>
  <si>
    <t>Archivadores inapropiados</t>
  </si>
  <si>
    <t>Incumplimiento en las indagaciones e investigaciones</t>
  </si>
  <si>
    <t>Existecia de copias de expedientes en los archivos. Respaldo informático en las diligencias procesales</t>
  </si>
  <si>
    <t>Jefe unidad de Control interno Disciplinario</t>
  </si>
  <si>
    <t>Mensual</t>
  </si>
  <si>
    <t>Copias de seguridad de expedientes</t>
  </si>
  <si>
    <t>N° de investigaciones sin iniciar o retrasadas</t>
  </si>
  <si>
    <r>
      <t xml:space="preserve">Recursos y manejo de presupuesto limitado
</t>
    </r>
    <r>
      <rPr>
        <b/>
        <sz val="10"/>
        <color theme="1"/>
        <rFont val="Arial Narrow"/>
        <family val="2"/>
      </rPr>
      <t>(Gestión de Bienestar)</t>
    </r>
  </si>
  <si>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</si>
  <si>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</si>
  <si>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</si>
  <si>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</si>
  <si>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</si>
  <si>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</si>
  <si>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</si>
  <si>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</si>
  <si>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Seguimiento sistematizado para identificacion de factores de riesgos para la permanencia a los estudiantes 
</t>
    </r>
    <r>
      <rPr>
        <b/>
        <sz val="10"/>
        <color theme="1"/>
        <rFont val="Arial Narrow"/>
        <family val="2"/>
      </rPr>
      <t>(Gestión de Bienestar)</t>
    </r>
  </si>
  <si>
    <t xml:space="preserve">No se cuenta con herramienta tecnologica para segumiento integral a los estudiantes </t>
  </si>
  <si>
    <t>Desarticulacion con la academia para el seguimiento integral a estudiantes</t>
  </si>
  <si>
    <t>Seguimiento segun casos identificados en riesgo de desercion.</t>
  </si>
  <si>
    <t>Vcerretorias, Planeacion, Bienestar</t>
  </si>
  <si>
    <t>Registros de seguimiento y atencion  desde Bienestar</t>
  </si>
  <si>
    <t>Evitar la desercion estudiantil</t>
  </si>
  <si>
    <r>
      <t xml:space="preserve">Infraestructura física y escenarios para el desarrollo de actividades de las diferentes areas.
</t>
    </r>
    <r>
      <rPr>
        <b/>
        <sz val="10"/>
        <color theme="1"/>
        <rFont val="Arial Narrow"/>
        <family val="2"/>
      </rPr>
      <t>(Gestión de Bienestar)</t>
    </r>
  </si>
  <si>
    <t xml:space="preserve">No se cuenta con espacios fisicos suficientes para el desarrollo de practicas y eventos de los diferentes campus universitarios. </t>
  </si>
  <si>
    <t xml:space="preserve">Limitacion en la frecuencia de ensayos, entrenamientos  y el desarrollo de la programacion de eventos deportivos  culturales, desarrollo humano. </t>
  </si>
  <si>
    <t>Alternar eventos en los espacios que se tienen y en los que se gestionan externamente.</t>
  </si>
  <si>
    <t xml:space="preserve">Planillas de participacion ensayos o practicas y eventos masivos.
</t>
  </si>
  <si>
    <t>Distribucion de los espacios fisicos según disponibilidad.</t>
  </si>
  <si>
    <r>
      <t xml:space="preserve">Uso indebido de Recursos Públicos
</t>
    </r>
    <r>
      <rPr>
        <b/>
        <sz val="10"/>
        <color theme="1"/>
        <rFont val="Arial Narrow"/>
        <family val="2"/>
      </rPr>
      <t>(Gestión de Alta Dirección)</t>
    </r>
  </si>
  <si>
    <t>Uso indebido de Recursos Públicos</t>
  </si>
  <si>
    <t>Concentración de funciones en un mismo servidor</t>
  </si>
  <si>
    <t>1. Detrimento del patrimonio público
2. Sanciones disciplinarias, penales y fiscales.
3. Afectación de la imagen institucional.</t>
  </si>
  <si>
    <t>Intereses personales</t>
  </si>
  <si>
    <t>Intereses económicos</t>
  </si>
  <si>
    <t>Desconocimiento de Normas sobre manejo de recursos públicos</t>
  </si>
  <si>
    <t>Presentacion de informes de uso de recursos ante Consejo Superior</t>
  </si>
  <si>
    <t>Aplicación de Codigo de Etica</t>
  </si>
  <si>
    <t>Actualización de Normograma del Proceso</t>
  </si>
  <si>
    <t>Informes de Gestión</t>
  </si>
  <si>
    <t>Sentencia absolutoria</t>
  </si>
  <si>
    <t xml:space="preserve">Inicio de procesos de investigación disciplinarios </t>
  </si>
  <si>
    <t>Normograma Actualizado</t>
  </si>
  <si>
    <t>Admisión indebida de estudiantes</t>
  </si>
  <si>
    <r>
      <t xml:space="preserve">Admisión indebida de estudiantes
</t>
    </r>
    <r>
      <rPr>
        <b/>
        <sz val="10"/>
        <color theme="1"/>
        <rFont val="Arial Narrow"/>
        <family val="2"/>
      </rPr>
      <t>(Formación)</t>
    </r>
  </si>
  <si>
    <t>Tráfico de influencia</t>
  </si>
  <si>
    <t>Pérdida de la imagen Insttitucional</t>
  </si>
  <si>
    <t>Funcionarios deshonestos</t>
  </si>
  <si>
    <t>verificación de la asignación correcta de cupos y puntajeje de admitidos por programas</t>
  </si>
  <si>
    <t>Facultades</t>
  </si>
  <si>
    <t>Según calendario</t>
  </si>
  <si>
    <t>Según Calendario</t>
  </si>
  <si>
    <t>Actas</t>
  </si>
  <si>
    <t>Nº de resultados incorrectos, al Confrontar el puntaje registrado por aspirantes con puntaje obtenidos con el Icfes</t>
  </si>
  <si>
    <r>
      <t xml:space="preserve">Recibir dineros en efectivo en las unidades de negocio.
</t>
    </r>
    <r>
      <rPr>
        <b/>
        <sz val="10"/>
        <color theme="1"/>
        <rFont val="Arial Narrow"/>
        <family val="2"/>
      </rPr>
      <t>(Gestión Administrativa y Financiera)</t>
    </r>
  </si>
  <si>
    <t>Recibir dineros en efectivo en las unidades de negocio.</t>
  </si>
  <si>
    <t>facturacion realizada manualmente.</t>
  </si>
  <si>
    <t>Perdidad de recursos monetarios.
Proceso tedioso</t>
  </si>
  <si>
    <t xml:space="preserve">Sistematizar los cobros </t>
  </si>
  <si>
    <t>Jefe de unidad de servicios</t>
  </si>
  <si>
    <t>Control sobre los ingresos.</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</si>
  <si>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</si>
  <si>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t>
  </si>
  <si>
    <t>Que el  interés particular prevalezca sobre el interés general.</t>
  </si>
  <si>
    <t>* Faltantes o inconsistencias en la verificación del inventario.
* Investigaciones disciplinarias.
* Detrimento patrimonial
* Exposición del bien para el
hurto
* Imposibilidad de reclamar a la aseguradora por omitir
procedimiento de salida del bien</t>
  </si>
  <si>
    <t>Omisión del procedimiento por parte de los funcionarios</t>
  </si>
  <si>
    <t>Ausencia de controles.</t>
  </si>
  <si>
    <t>Guardar ética laboral.</t>
  </si>
  <si>
    <t>X</t>
  </si>
  <si>
    <t>Jefe de la División de Servicio y mantenimiento
Funcionario responsable</t>
  </si>
  <si>
    <t xml:space="preserve">*Denunciar hechos de soborno.
</t>
  </si>
  <si>
    <t>manejar ética laoral.</t>
  </si>
  <si>
    <t>*Diligenciamiento de formato establecido para el
traslado o salida de los bienes</t>
  </si>
  <si>
    <t>*Cumplir con las políticas de administración de
inventarios y bienes muebles e inmuebles de la Institución</t>
  </si>
  <si>
    <t>*Cotejo físico del inventario</t>
  </si>
  <si>
    <t xml:space="preserve">*Actas de Inventario
*Formatos diligenciados
</t>
  </si>
  <si>
    <t>Traslado o salida de bienes de acuerdo a lo establecido</t>
  </si>
  <si>
    <r>
      <t xml:space="preserve">Manipulacion de información de las Bases
de Datos de la Entidad
</t>
    </r>
    <r>
      <rPr>
        <b/>
        <sz val="10"/>
        <color theme="1"/>
        <rFont val="Arial Narrow"/>
        <family val="2"/>
      </rPr>
      <t>(Gestión Tecnológica e informática)</t>
    </r>
  </si>
  <si>
    <t>Uso indebido de la información que reposa en las bases de datos de la plataforma academica y virtual</t>
  </si>
  <si>
    <t xml:space="preserve">
Afectacion de la imagen de la institucion y  credibilidad del proceso.                
                                     Procesos disciplinarios
sancion diciplinaria a la(s) persona(s) responsables.
</t>
  </si>
  <si>
    <t>Manipulacion de información de las Bases
de Datos de la Entidad</t>
  </si>
  <si>
    <t>Control de acceso de los usuarios a los aplicacitivos a través de claves y definición de perfiles y permisos.</t>
  </si>
  <si>
    <t xml:space="preserve">Entrega de información a través de solicitudes formales </t>
  </si>
  <si>
    <t>Políticas de operación del proceso de tecnología existentes</t>
  </si>
  <si>
    <t>Jefe de Computo y Sistemas</t>
  </si>
  <si>
    <t>Anualmente</t>
  </si>
  <si>
    <t>Bitacora</t>
  </si>
  <si>
    <t>Informacion no  manipulada de las bases de datos de la entidad.</t>
  </si>
  <si>
    <t xml:space="preserve">1,Correos electronicos         2,Oficios.                                                    </t>
  </si>
  <si>
    <t>resolucon 1337 2010</t>
  </si>
  <si>
    <r>
      <t xml:space="preserve">Manipulación o
direccionamiento de la información  resultante de la auditorías para obtener provecho propio o a favor de terceros.
</t>
    </r>
    <r>
      <rPr>
        <b/>
        <sz val="10"/>
        <color theme="1"/>
        <rFont val="Arial Narrow"/>
        <family val="2"/>
      </rPr>
      <t>(Gestión del Control)</t>
    </r>
  </si>
  <si>
    <t>Manipulación o
direccionamiento de la información  resultante de la auditorías para obtener provecho propio o a favor de terceros.</t>
  </si>
  <si>
    <t>Deficiencias en el monitoreo y revisión del
procesoauditor.</t>
  </si>
  <si>
    <t>Pérdida de
imagen y
credibilidadinsti instititucional.
Pérdida de recursos
públicos por
ocultamiento de situaciones
irregulares.                  Sanciones
disciplinarias, fiscales y
penales.</t>
  </si>
  <si>
    <t xml:space="preserve">Incumplimiento de los
principios constitucionale
s de la función administrativa, de las normas internas y de los instrumentos para la actividad de la auditoría interna (Estatuto del Auditor, Código de Etica, Carta de representación y Plan anual de auditoría) </t>
  </si>
  <si>
    <t>Incumplimento
de la Guía
de Auditoría
2015.</t>
  </si>
  <si>
    <t>Fomentar la cultura del Control.                 Socializar el Código de Ética y el Estatuto del Auditor Interno de la Universidad de Sucre</t>
  </si>
  <si>
    <t>Jefe y Profesionales Oficina de Control Interno</t>
  </si>
  <si>
    <t>Actas ,
Boletines,Registros de
asistencia a
reuniones y
capacitaciones,informs de auditorías</t>
  </si>
  <si>
    <t xml:space="preserve">Indicadores de Gestión </t>
  </si>
  <si>
    <t>Oportunidad No. 23</t>
  </si>
  <si>
    <r>
      <t>Acreditación Institucional</t>
    </r>
    <r>
      <rPr>
        <b/>
        <sz val="10"/>
        <color theme="1"/>
        <rFont val="Arial Narrow"/>
        <family val="2"/>
      </rPr>
      <t>(Gestión de Alta Dirección)</t>
    </r>
  </si>
  <si>
    <t>Desarrollo de la infraestructura</t>
  </si>
  <si>
    <t>1. Asignación de recursos por Acreditación Institucional
2. Posicionamiento de la Universidad entre las mejores del país.</t>
  </si>
  <si>
    <t>Acreditación de programas académicos</t>
  </si>
  <si>
    <t>Resultados optimos en Ciencia, Tecnología e Innovación</t>
  </si>
  <si>
    <t>Eficiencia en la Organización, Administración y Gestión</t>
  </si>
  <si>
    <t>Visibilidad Nacional e Internacional</t>
  </si>
  <si>
    <t>Asignación de recursos</t>
  </si>
  <si>
    <t>Gestión de Convenios</t>
  </si>
  <si>
    <t>Liderazgo en el proceso de acreditación institucional</t>
  </si>
  <si>
    <t>Presupuesto</t>
  </si>
  <si>
    <t>Institución Acreditada con Alta Calidad</t>
  </si>
  <si>
    <t>Convenios celebrados</t>
  </si>
  <si>
    <t>Reuniones / Registros de Asistencia / Correos electrónicos</t>
  </si>
  <si>
    <r>
      <t xml:space="preserve">Utilización del módulo de asignación de aulas en la plataforma SMA
</t>
    </r>
    <r>
      <rPr>
        <b/>
        <sz val="10"/>
        <color theme="1"/>
        <rFont val="Arial Narrow"/>
        <family val="2"/>
      </rPr>
      <t>(Planeación Institucional)</t>
    </r>
  </si>
  <si>
    <r>
      <t xml:space="preserve">Asignación de recursos de estampilla para Proyectos de Infraestructura
</t>
    </r>
    <r>
      <rPr>
        <b/>
        <sz val="10"/>
        <color theme="1"/>
        <rFont val="Arial Narrow"/>
        <family val="2"/>
      </rPr>
      <t>(Planeación Institucional)</t>
    </r>
  </si>
  <si>
    <t>Habilitar módulo en la plataforma SMA</t>
  </si>
  <si>
    <t>Optimizar el proceso de distribución de aulas de clases</t>
  </si>
  <si>
    <t>Implementar el módulo</t>
  </si>
  <si>
    <t>Renovación de la emisión de la Estampilla Universidad de Sucre - Tercer Milenio</t>
  </si>
  <si>
    <t>1. Desarrollo físico de la Universidad.
2. Apoyo en el desarrollo de la función misional de la Universidad
3. Logro de metas de la dependencia</t>
  </si>
  <si>
    <t>Propuestas de Proyectos de Infraestructura</t>
  </si>
  <si>
    <t>Solicitud de habilitación del módulo</t>
  </si>
  <si>
    <t>Solicitud de capacitación en el manejo del módulo</t>
  </si>
  <si>
    <t>Creación del usuario</t>
  </si>
  <si>
    <t>Gestionar ante la Alta Direción los recursos necesarios para ejecutar los Proyectos de infraestructura</t>
  </si>
  <si>
    <t xml:space="preserve">Jefe Oficina de Planeación </t>
  </si>
  <si>
    <t>Correos electronico</t>
  </si>
  <si>
    <t>Módulo de asignación de aulas en funcionamiento</t>
  </si>
  <si>
    <t>Correos Electrónico
Oficios</t>
  </si>
  <si>
    <t>Asignación de recursos de estampilla en el presupuesto</t>
  </si>
  <si>
    <r>
      <t xml:space="preserve">Acceso a Charlas o capacitaciones gratuitas sobre el SGC
</t>
    </r>
    <r>
      <rPr>
        <b/>
        <sz val="10"/>
        <color theme="1"/>
        <rFont val="Arial Narrow"/>
        <family val="2"/>
      </rPr>
      <t>(Gestión de Aseguramiento de la Calidad)</t>
    </r>
  </si>
  <si>
    <t>Suscripción de convenios</t>
  </si>
  <si>
    <t>Fortalecimiento del SGC.</t>
  </si>
  <si>
    <t>Convocatorias e Invitaciones</t>
  </si>
  <si>
    <t>Mantener afiliación y/o convenios con entidades</t>
  </si>
  <si>
    <t>Participación en convocatorias</t>
  </si>
  <si>
    <t>Según Convenio</t>
  </si>
  <si>
    <t>Convenios actualizados</t>
  </si>
  <si>
    <t xml:space="preserve">N° de capacitaciones o charlas realizadas </t>
  </si>
  <si>
    <t>Inscripción Convocatorias</t>
  </si>
  <si>
    <r>
      <t xml:space="preserve">Creación de programas de posgrado
</t>
    </r>
    <r>
      <rPr>
        <b/>
        <sz val="10"/>
        <color theme="1"/>
        <rFont val="Arial Narrow"/>
        <family val="2"/>
      </rPr>
      <t>(Formación)</t>
    </r>
  </si>
  <si>
    <t>Necesidades del entorno</t>
  </si>
  <si>
    <t>Ampliación de cobertura</t>
  </si>
  <si>
    <t>Formulación de Documento Maestro</t>
  </si>
  <si>
    <t>*Vicerrector académico
*Consejos de facultad
*Aseguramiento de la Calidad Académica</t>
  </si>
  <si>
    <t>Documento Maestro
Actas
Resoluciones</t>
  </si>
  <si>
    <t>Nº de Programas de posgrado nuevos</t>
  </si>
  <si>
    <r>
      <t xml:space="preserve">
Mejoramiento en la clasificación de los Grupos de Investigación  ante COLCIENCIAS
</t>
    </r>
    <r>
      <rPr>
        <b/>
        <sz val="10"/>
        <rFont val="Arial Narrow"/>
        <family val="2"/>
      </rPr>
      <t>(Investigación)</t>
    </r>
  </si>
  <si>
    <r>
      <t xml:space="preserve">Participación de investigadores en  Convocatorias de Jóvenes investigadores e innovadores de Colciencias
</t>
    </r>
    <r>
      <rPr>
        <b/>
        <sz val="10"/>
        <rFont val="Arial Narrow"/>
        <family val="2"/>
      </rPr>
      <t>(Investigaci+on)</t>
    </r>
  </si>
  <si>
    <t>Mayor productividad científica</t>
  </si>
  <si>
    <t xml:space="preserve">*Desarrollo de la investigación
*Calidad en servicios educativos
*Mejoramiento Imagen institucional
*Apoyo al proceso de acreditación de programas
</t>
  </si>
  <si>
    <t>Asignación de presupuesto para investigación</t>
  </si>
  <si>
    <t>Publicación de artículos en revistas indexadas</t>
  </si>
  <si>
    <t>Jóvenes investigadores que cumplan con los requisitos establecidos por COLCIENCIAS</t>
  </si>
  <si>
    <t>*Mejoramineto de la clasificación de Grupos de Investigación
*Mejoramiento Imagen institucional
*Apoyo al proceso de acreditación de programas</t>
  </si>
  <si>
    <t>Asesorías relacionadas con la presentación de proyectos de Investigación</t>
  </si>
  <si>
    <t>Reuniones del Comité de Investigación</t>
  </si>
  <si>
    <t>Gestión de recursos externos para el desarrollo de proyectos de investigación</t>
  </si>
  <si>
    <t>Divulgación de Convocatorias</t>
  </si>
  <si>
    <t>Inscripción a Convocatorias de Jóvenes investigadores</t>
  </si>
  <si>
    <t>Realizar seguimiento de los proyectos</t>
  </si>
  <si>
    <t>Jefe DIUS</t>
  </si>
  <si>
    <t>Anteproyectos, correspondencia</t>
  </si>
  <si>
    <t>Número de grupos de investigación que mejoraron su clasificación ante Colciencias</t>
  </si>
  <si>
    <t>Según necesidad</t>
  </si>
  <si>
    <t>Oficios, correos electrónicos, Acuerdos</t>
  </si>
  <si>
    <t>Al salir la convocatoria</t>
  </si>
  <si>
    <t>N° de investigadores inscritos en la convocatoria de jóvenes investigadores</t>
  </si>
  <si>
    <t>Aplicativo Institulac</t>
  </si>
  <si>
    <t>Correos elect6rónicos, informes</t>
  </si>
  <si>
    <r>
      <t xml:space="preserve">Articulación entre la extensión y proyección social y los procesos académicos - administrativos en la Universidad
</t>
    </r>
    <r>
      <rPr>
        <b/>
        <sz val="10"/>
        <color theme="1"/>
        <rFont val="Arial Narrow"/>
        <family val="2"/>
      </rPr>
      <t>(Extensión y Proyección Social)</t>
    </r>
  </si>
  <si>
    <t>Convenios entre la universidad y empresas</t>
  </si>
  <si>
    <t>1. Aumento de Resultados e indicadores  en extensión y proyección social.                2. Aumento de la producción bibliográfica.                                   3. Aumento de la extension y proyeccion social</t>
  </si>
  <si>
    <t>Convenios firmados con Universidaddes internacionales</t>
  </si>
  <si>
    <t>Capacitación de administrtivos y docentes</t>
  </si>
  <si>
    <t>Gestión de Recursos para extension y proyección socail, y capacitación docente y administrativa</t>
  </si>
  <si>
    <t xml:space="preserve">comité extension y proyeccion social </t>
  </si>
  <si>
    <t>Número de personal capacitado y actividades de extensión</t>
  </si>
  <si>
    <t>Asignación de los recursos de estampilla  en el presupuesto</t>
  </si>
  <si>
    <r>
      <t xml:space="preserve">Alianzas estratégicas con los medios de comunicación externos para mayor visibilización de la información institucional. 
</t>
    </r>
    <r>
      <rPr>
        <b/>
        <sz val="10"/>
        <color theme="1"/>
        <rFont val="Arial Narrow"/>
        <family val="2"/>
      </rPr>
      <t>(Comunicación Institucional)</t>
    </r>
  </si>
  <si>
    <t>Acercamiento con los medios de comunicación de la Región.</t>
  </si>
  <si>
    <t>Mayor difusión de la información</t>
  </si>
  <si>
    <t>Invitación a medios de comunicación a actividades institucionales</t>
  </si>
  <si>
    <t>Gestionar contratos de publicidad con medios de comunicación.</t>
  </si>
  <si>
    <t>Publicaciones en medios de comunicación externo</t>
  </si>
  <si>
    <t>Oficios
Correos electrónicos</t>
  </si>
  <si>
    <t>Secretaria General</t>
  </si>
  <si>
    <r>
      <t xml:space="preserve">Asignación de recursos de destinacion especifica para dotacion y mantenimiento
</t>
    </r>
    <r>
      <rPr>
        <b/>
        <sz val="10"/>
        <color theme="1"/>
        <rFont val="Arial Narrow"/>
        <family val="2"/>
      </rPr>
      <t>(Gestión Administrativa y Financiera)</t>
    </r>
  </si>
  <si>
    <t>Renovación del impuestos de estampilla Prouniversidad de Sucre.</t>
  </si>
  <si>
    <t>Mejoramientos de espacios universitarios.
Dotacion de muebles y enseres</t>
  </si>
  <si>
    <t>Creacion de nuevas fuentes de financiación.</t>
  </si>
  <si>
    <t>Inventarios de muebles y enseres.
Inventarios de computadores y perifericos.</t>
  </si>
  <si>
    <t>Evaluar necesidades de las areas.</t>
  </si>
  <si>
    <t>Elaborar estudios de mercados.</t>
  </si>
  <si>
    <r>
      <t xml:space="preserve">Disponibilidad de presupuesto para todas la necesidades de la division.
</t>
    </r>
    <r>
      <rPr>
        <b/>
        <sz val="10"/>
        <color theme="1"/>
        <rFont val="Arial Narrow"/>
        <family val="2"/>
      </rPr>
      <t>(Gestión de Bienes y Servicios)</t>
    </r>
  </si>
  <si>
    <r>
      <t xml:space="preserve">Asignación de resursos de estampilla para Proyectos de Infraestructura.
</t>
    </r>
    <r>
      <rPr>
        <b/>
        <sz val="10"/>
        <color theme="1"/>
        <rFont val="Arial Narrow"/>
        <family val="2"/>
      </rPr>
      <t>(Gestión de Bienes y Servicios)</t>
    </r>
  </si>
  <si>
    <t>Tener presupuesto para la compra de bienes y servicios para el funcionamineto de la Universidad.</t>
  </si>
  <si>
    <t>contar con finacianciacion para las diferentes necesidades de la Universidad.</t>
  </si>
  <si>
    <t>1. Desarrollo físico de la Universidad
2. Apoyo en el desarrollo de la función misional de la Universidad
3. Logro de metas de la dependencia</t>
  </si>
  <si>
    <t>Propuestas de proyectos de Infraestructura</t>
  </si>
  <si>
    <t>Aprovechar los recursos existentes y sacarles el maximo beneficio.</t>
  </si>
  <si>
    <t>Gestionar ante la Alta Dirección los recursos necesarios para ejecutar los Proyectos de Infraestructura</t>
  </si>
  <si>
    <t>planificar y gestionar recursos finaicieros</t>
  </si>
  <si>
    <t>elaboracion de estudios de necesidades y analisis de precios del marcado.</t>
  </si>
  <si>
    <t>Correos Electronicos</t>
  </si>
  <si>
    <r>
      <t xml:space="preserve">Competencia del personal
</t>
    </r>
    <r>
      <rPr>
        <b/>
        <sz val="10"/>
        <color theme="1"/>
        <rFont val="Arial Narrow"/>
        <family val="2"/>
      </rPr>
      <t>(Gestión Jurídica)</t>
    </r>
  </si>
  <si>
    <t>Personal capacitado y competente</t>
  </si>
  <si>
    <t>Profesionales Universitarios capacitados y competentes, con identificacion institucional y disponibilidad para la ejecucion de las labores asignadas</t>
  </si>
  <si>
    <t>Disponibilidad de Personal</t>
  </si>
  <si>
    <t>Mantener al personal capacitado y actualizado</t>
  </si>
  <si>
    <r>
      <t>Desarrollo de nuevas tecnologias eficaces.</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</si>
  <si>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</si>
  <si>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t>Desarrollo tecnologico para la entidad.</t>
  </si>
  <si>
    <t>Desarrollo tecnologico para la entidad.                                    Imagen positiva a la instucion por la optimizacion de los procesos.</t>
  </si>
  <si>
    <t>Imagen positiva a la instucion por la optimizacion de los procesos.</t>
  </si>
  <si>
    <t>Relaciones optimas con los proveedores.</t>
  </si>
  <si>
    <t>1,Cualificacion del Personal.      2,Adquisicion de nuevas destrezas y habilidades.</t>
  </si>
  <si>
    <t xml:space="preserve"> </t>
  </si>
  <si>
    <t>Realizar un Cronograma de actividades acordes a los requerimientos que sean solicitados.</t>
  </si>
  <si>
    <t>Gestionar a traves de lasdiferentes entidades del estado o proveedores las tematicas que se pueden implementar.</t>
  </si>
  <si>
    <t>Cronograma</t>
  </si>
  <si>
    <t>Nuevos aplicativos o sistemas de informacion.</t>
  </si>
  <si>
    <t>diciembtre 2018</t>
  </si>
  <si>
    <t xml:space="preserve">Correos electronicos         Oficios                                   </t>
  </si>
  <si>
    <t>Peronal capacitado</t>
  </si>
  <si>
    <r>
      <t xml:space="preserve">Implementacion programa de becas SER
</t>
    </r>
    <r>
      <rPr>
        <b/>
        <sz val="10"/>
        <color theme="1"/>
        <rFont val="Arial Narrow"/>
        <family val="2"/>
      </rPr>
      <t>(Gestión de Bienestar)</t>
    </r>
  </si>
  <si>
    <t>Directriz del ministerio de educacion nacional</t>
  </si>
  <si>
    <t>ampliacion de beneficios a estudiantes.
Permanencia estudiantil
Motivacion a estudiantes</t>
  </si>
  <si>
    <t>Socializacion institucional del documento del MEN</t>
  </si>
  <si>
    <t>Jefe de bienestar</t>
  </si>
  <si>
    <t>Julio 25 de 2018</t>
  </si>
  <si>
    <t>correo electronico</t>
  </si>
  <si>
    <t>Numero de estudiantes beneficarios del programa</t>
  </si>
  <si>
    <r>
      <t xml:space="preserve">Actualizaciònl de procesos y procedimientos
</t>
    </r>
    <r>
      <rPr>
        <b/>
        <sz val="10"/>
        <color theme="1"/>
        <rFont val="Arial Narrow"/>
        <family val="2"/>
      </rPr>
      <t>(Gestión del Control)</t>
    </r>
  </si>
  <si>
    <t xml:space="preserve">Procesos y procedimientos desactualizados son ineficaces para las evaluaciones y seguimientos que debe realizar la Oficina de Control Interno y organismos externos  de control </t>
  </si>
  <si>
    <t>Mayor eficiencia administrativa</t>
  </si>
  <si>
    <t xml:space="preserve">Involucrar a  los funcionarios en todos los niveles a desarrollar de forma eficiente los procesos o actividades en que participan, mediante procesos de inducciòn y reinducciòn </t>
  </si>
  <si>
    <t>todos los Lìderes de procesos</t>
  </si>
  <si>
    <t xml:space="preserve">Anual </t>
  </si>
  <si>
    <t>Actas de asistencia a capacitaciones.   Coreos</t>
  </si>
  <si>
    <t>Oportunidad en la entrega de informes</t>
  </si>
  <si>
    <t>Recursos asignados en el presupuesto</t>
  </si>
  <si>
    <t>Jefe Divición de Servicios y Mantenimiento</t>
  </si>
  <si>
    <t>Listado de Inventario</t>
  </si>
  <si>
    <t>Vicerrector administrativo</t>
  </si>
  <si>
    <t>Listado de Necesidades, correos, oficios</t>
  </si>
  <si>
    <t>Vicerrector administrativo
Jefe Oficina de Planeación</t>
  </si>
  <si>
    <t>Según la necesidad</t>
  </si>
  <si>
    <t>Estudios y Documentos previos</t>
  </si>
  <si>
    <t>Índice de desempeño del proceso</t>
  </si>
  <si>
    <t>Jefe División de Recursos Humanos</t>
  </si>
  <si>
    <t>Registro de capacitaciones</t>
  </si>
  <si>
    <t>*1 (AD - PI - GC-FO-TI-BS-GB)</t>
  </si>
  <si>
    <t>*2 (AD-PI-GC-GB)</t>
  </si>
  <si>
    <t>*3(AD-GC-FO-CO-JD-GB)</t>
  </si>
  <si>
    <t>*4(AD-GC-FO-TI-CO-BS-GB)</t>
  </si>
  <si>
    <t>*5 (AD-GC-GB)</t>
  </si>
  <si>
    <t>Necesidad de personal en area determinada</t>
  </si>
  <si>
    <t>Vinculacion permanente del personal en las areas</t>
  </si>
  <si>
    <t>Formacion en herramientas informaticas</t>
  </si>
  <si>
    <t>Insguridad en el sector</t>
  </si>
  <si>
    <t>Nivel socioeconomico de estudiantes</t>
  </si>
  <si>
    <t>Planta fisica adecuada  e instalaciones insuficientes para atender necesidades de la comunidad universitaria.</t>
  </si>
  <si>
    <t xml:space="preserve">Herramienta tecnologica para la articulacion con la academia y seguimiento integral a estudiantes </t>
  </si>
  <si>
    <t>Sistematizacion programa Plan padrino almuerzos</t>
  </si>
  <si>
    <t>Dotacion nuevos equipos de computo</t>
  </si>
  <si>
    <t>Solicitud de apoyo a instituciones y eventos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</si>
</sst>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20"/>
      <color theme="1"/>
      <name val="Calibri"/>
      <family val="2"/>
      <scheme val="minor"/>
    </font>
    <font>
      <b/>
      <sz val="12"/>
      <color indexed="81"/>
      <name val="Tahoma"/>
      <family val="2"/>
    </font>
    <font>
      <b/>
      <sz val="22"/>
      <color theme="1"/>
      <name val="Calibri"/>
      <family val="2"/>
      <scheme val="minor"/>
    </font>
    <font>
      <b/>
      <sz val="11"/>
      <color rgb="FFC00000"/>
      <name val="Calibri"/>
      <family val="2"/>
      <scheme val="minor"/>
    </font>
    <font>
      <b/>
      <sz val="11"/>
      <name val="Calibri"/>
      <family val="2"/>
      <scheme val="minor"/>
    </font>
    <font>
      <sz val="11"/>
      <name val="Calibri"/>
      <family val="2"/>
      <scheme val="minor"/>
    </font>
    <font>
      <sz val="10"/>
      <name val="Arial Narrow"/>
      <family val="2"/>
    </font>
    <font>
      <b/>
      <sz val="14"/>
      <color rgb="FFC00000"/>
      <name val="Calibri"/>
      <family val="2"/>
      <scheme val="minor"/>
    </font>
    <font>
      <sz val="10"/>
      <color theme="1"/>
      <name val="Calibri"/>
      <family val="2"/>
      <scheme val="minor"/>
    </font>
    <font>
      <sz val="11"/>
      <color theme="1"/>
      <name val="Arial Narrow"/>
      <family val="2"/>
    </font>
    <font>
      <sz val="10"/>
      <color rgb="FFFF0000"/>
      <name val="Arial Narrow"/>
      <family val="2"/>
    </font>
    <font>
      <b/>
      <sz val="10"/>
      <name val="Arial Narrow"/>
      <family val="2"/>
    </font>
  </fonts>
  <fills count="23">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92D050"/>
        <bgColor indexed="64"/>
      </patternFill>
    </fill>
    <fill>
      <patternFill patternType="solid">
        <fgColor theme="7" tint="0.39997558519241921"/>
        <bgColor indexed="64"/>
      </patternFill>
    </fill>
    <fill>
      <patternFill patternType="solid">
        <fgColor rgb="FF00B0F0"/>
        <bgColor indexed="64"/>
      </patternFill>
    </fill>
    <fill>
      <patternFill patternType="solid">
        <fgColor rgb="FF0070C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rgb="FF7030A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411">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15" fillId="2" borderId="1" xfId="0" applyFont="1" applyFill="1" applyBorder="1" applyAlignment="1">
      <alignment horizontal="center" vertical="center" wrapText="1"/>
    </xf>
    <xf numFmtId="0" fontId="5" fillId="10" borderId="12" xfId="0" applyFont="1" applyFill="1" applyBorder="1" applyAlignment="1">
      <alignment horizontal="center" vertical="center"/>
    </xf>
    <xf numFmtId="0" fontId="5" fillId="10" borderId="12"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2" fillId="2" borderId="1" xfId="0" applyFont="1" applyFill="1" applyBorder="1" applyAlignment="1">
      <alignment horizontal="center" vertical="center"/>
    </xf>
    <xf numFmtId="0" fontId="5" fillId="2" borderId="33"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4" borderId="1" xfId="0" applyFill="1" applyBorder="1" applyAlignment="1">
      <alignment horizontal="center" vertical="center"/>
    </xf>
    <xf numFmtId="0" fontId="0" fillId="3" borderId="1" xfId="0" applyFill="1" applyBorder="1" applyAlignment="1">
      <alignment horizontal="center" vertical="center"/>
    </xf>
    <xf numFmtId="0" fontId="0" fillId="8" borderId="1" xfId="0" applyFill="1" applyBorder="1" applyAlignment="1">
      <alignment horizontal="center" vertical="center"/>
    </xf>
    <xf numFmtId="0" fontId="0" fillId="6" borderId="1" xfId="0" applyFill="1" applyBorder="1" applyAlignment="1">
      <alignment horizontal="center" vertical="center"/>
    </xf>
    <xf numFmtId="0" fontId="0" fillId="0" borderId="1" xfId="0" applyBorder="1"/>
    <xf numFmtId="0" fontId="0" fillId="0" borderId="1" xfId="0" applyBorder="1" applyAlignment="1">
      <alignment vertical="center"/>
    </xf>
    <xf numFmtId="0" fontId="31" fillId="8" borderId="9" xfId="0" applyFont="1" applyFill="1" applyBorder="1" applyAlignment="1">
      <alignment horizontal="left" vertical="center"/>
    </xf>
    <xf numFmtId="0" fontId="31" fillId="8" borderId="11" xfId="0" applyFont="1" applyFill="1" applyBorder="1" applyAlignment="1">
      <alignment horizontal="left" vertical="center"/>
    </xf>
    <xf numFmtId="0" fontId="31" fillId="0" borderId="0" xfId="0" applyFont="1" applyAlignment="1">
      <alignment vertical="center"/>
    </xf>
    <xf numFmtId="0" fontId="3" fillId="0" borderId="0" xfId="0" applyFont="1" applyAlignment="1">
      <alignment horizontal="left" vertical="center" wrapText="1"/>
    </xf>
    <xf numFmtId="0" fontId="12" fillId="0" borderId="12" xfId="0" applyFont="1" applyBorder="1" applyAlignment="1">
      <alignmen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32" fillId="0" borderId="12" xfId="0" applyFont="1" applyBorder="1" applyAlignment="1">
      <alignment vertical="center" wrapText="1"/>
    </xf>
    <xf numFmtId="0" fontId="0" fillId="0" borderId="1" xfId="0" applyBorder="1" applyAlignment="1">
      <alignment horizontal="center"/>
    </xf>
    <xf numFmtId="0" fontId="0" fillId="0" borderId="0" xfId="0" applyAlignment="1">
      <alignment horizontal="center"/>
    </xf>
    <xf numFmtId="0" fontId="12" fillId="0" borderId="12" xfId="0" applyFont="1" applyBorder="1" applyAlignment="1">
      <alignment horizontal="left" vertical="center" wrapText="1"/>
    </xf>
    <xf numFmtId="0" fontId="0" fillId="4" borderId="0" xfId="0" applyFill="1"/>
    <xf numFmtId="0" fontId="0" fillId="0" borderId="1" xfId="0" applyBorder="1" applyAlignment="1">
      <alignment horizontal="center" vertical="center" wrapText="1"/>
    </xf>
    <xf numFmtId="0" fontId="0" fillId="0" borderId="0" xfId="0" applyAlignment="1">
      <alignment horizontal="left"/>
    </xf>
    <xf numFmtId="0" fontId="5" fillId="0" borderId="0" xfId="0" applyFont="1" applyAlignment="1">
      <alignment horizontal="left" vertical="center" wrapText="1"/>
    </xf>
    <xf numFmtId="0" fontId="0" fillId="12" borderId="1" xfId="0" applyFill="1" applyBorder="1"/>
    <xf numFmtId="0" fontId="0" fillId="13" borderId="1" xfId="0" applyFill="1" applyBorder="1"/>
    <xf numFmtId="0" fontId="0" fillId="5" borderId="1" xfId="0" applyFill="1" applyBorder="1"/>
    <xf numFmtId="0" fontId="0" fillId="8" borderId="1" xfId="0" applyFill="1" applyBorder="1"/>
    <xf numFmtId="0" fontId="0" fillId="0" borderId="16" xfId="0" applyBorder="1" applyAlignment="1">
      <alignment vertical="center"/>
    </xf>
    <xf numFmtId="0" fontId="0" fillId="15" borderId="1" xfId="0" applyFill="1" applyBorder="1"/>
    <xf numFmtId="0" fontId="0" fillId="16" borderId="1" xfId="0" applyFill="1" applyBorder="1"/>
    <xf numFmtId="0" fontId="0" fillId="17" borderId="1" xfId="0" applyFill="1" applyBorder="1"/>
    <xf numFmtId="0" fontId="0" fillId="14" borderId="1" xfId="0" applyFill="1" applyBorder="1"/>
    <xf numFmtId="0" fontId="0" fillId="14" borderId="1" xfId="0" applyFill="1" applyBorder="1" applyAlignment="1">
      <alignment vertical="center" wrapText="1"/>
    </xf>
    <xf numFmtId="0" fontId="0" fillId="3" borderId="1" xfId="0" applyFill="1" applyBorder="1"/>
    <xf numFmtId="0" fontId="0" fillId="9" borderId="1" xfId="0" applyFill="1" applyBorder="1"/>
    <xf numFmtId="0" fontId="0" fillId="8" borderId="1" xfId="0" applyFill="1" applyBorder="1" applyAlignment="1">
      <alignment horizontal="left" vertical="center" wrapText="1"/>
    </xf>
    <xf numFmtId="0" fontId="0" fillId="0" borderId="1" xfId="0" applyBorder="1" applyAlignment="1">
      <alignment horizontal="center" vertical="center"/>
    </xf>
    <xf numFmtId="0" fontId="0" fillId="12" borderId="1" xfId="0" applyFill="1" applyBorder="1" applyAlignment="1">
      <alignment horizontal="left" vertical="center" wrapText="1"/>
    </xf>
    <xf numFmtId="0" fontId="0" fillId="13" borderId="1" xfId="0" applyFill="1" applyBorder="1" applyAlignment="1">
      <alignment horizontal="left" vertical="center" wrapText="1"/>
    </xf>
    <xf numFmtId="0" fontId="0" fillId="15" borderId="1" xfId="0" applyFill="1" applyBorder="1" applyAlignment="1">
      <alignment horizontal="left" vertical="center" wrapText="1"/>
    </xf>
    <xf numFmtId="0" fontId="0" fillId="16" borderId="1" xfId="0" applyFill="1" applyBorder="1" applyAlignment="1">
      <alignment horizontal="left" vertical="center" wrapText="1"/>
    </xf>
    <xf numFmtId="0" fontId="0" fillId="17" borderId="1" xfId="0" applyFill="1" applyBorder="1" applyAlignment="1">
      <alignment horizontal="left" vertical="center" wrapText="1"/>
    </xf>
    <xf numFmtId="0" fontId="35" fillId="9" borderId="1" xfId="0" applyFont="1" applyFill="1" applyBorder="1" applyAlignment="1">
      <alignment horizontal="left" vertical="center" wrapText="1"/>
    </xf>
    <xf numFmtId="0" fontId="35" fillId="0" borderId="1" xfId="0" applyFont="1" applyBorder="1" applyAlignment="1">
      <alignment horizontal="center" vertical="center" wrapText="1"/>
    </xf>
    <xf numFmtId="0" fontId="35" fillId="0" borderId="1" xfId="0" applyFont="1" applyBorder="1" applyAlignment="1">
      <alignment horizontal="center" vertical="center"/>
    </xf>
    <xf numFmtId="0" fontId="0" fillId="0" borderId="1" xfId="0" applyBorder="1" applyAlignment="1">
      <alignment horizontal="left" vertical="center" wrapText="1"/>
    </xf>
    <xf numFmtId="0" fontId="0" fillId="13" borderId="1" xfId="0" applyFill="1" applyBorder="1" applyAlignment="1">
      <alignment vertical="center" wrapText="1"/>
    </xf>
    <xf numFmtId="0" fontId="0" fillId="5" borderId="1" xfId="0" applyFill="1" applyBorder="1" applyAlignment="1">
      <alignment horizontal="left" vertical="center" wrapText="1"/>
    </xf>
    <xf numFmtId="0" fontId="0" fillId="14" borderId="1" xfId="0" applyFill="1" applyBorder="1" applyAlignment="1">
      <alignment horizontal="left" vertical="center" wrapText="1"/>
    </xf>
    <xf numFmtId="0" fontId="35" fillId="9" borderId="1" xfId="0" applyFont="1" applyFill="1" applyBorder="1"/>
    <xf numFmtId="0" fontId="35" fillId="9" borderId="1" xfId="0" applyFont="1" applyFill="1" applyBorder="1" applyAlignment="1">
      <alignment wrapText="1"/>
    </xf>
    <xf numFmtId="0" fontId="35" fillId="0" borderId="1" xfId="0" applyFont="1" applyBorder="1" applyAlignment="1">
      <alignment horizontal="left" vertical="center" wrapText="1"/>
    </xf>
    <xf numFmtId="0" fontId="0" fillId="0" borderId="1" xfId="0" applyBorder="1" applyAlignment="1">
      <alignment horizontal="left" vertical="center"/>
    </xf>
    <xf numFmtId="0" fontId="0" fillId="13" borderId="8" xfId="0" applyFill="1" applyBorder="1" applyAlignment="1">
      <alignment vertical="center" wrapText="1"/>
    </xf>
    <xf numFmtId="0" fontId="0" fillId="15" borderId="8" xfId="0" applyFill="1" applyBorder="1" applyAlignment="1">
      <alignment vertical="center" wrapText="1"/>
    </xf>
    <xf numFmtId="0" fontId="0" fillId="15" borderId="1" xfId="0" applyFill="1" applyBorder="1" applyAlignment="1">
      <alignment vertical="center" wrapText="1"/>
    </xf>
    <xf numFmtId="0" fontId="35" fillId="9" borderId="8" xfId="0" applyFont="1" applyFill="1" applyBorder="1" applyAlignment="1">
      <alignment vertical="center" wrapText="1"/>
    </xf>
    <xf numFmtId="0" fontId="35" fillId="9" borderId="1" xfId="0" applyFont="1" applyFill="1" applyBorder="1" applyAlignment="1">
      <alignment vertical="center" wrapText="1"/>
    </xf>
    <xf numFmtId="0" fontId="0" fillId="0" borderId="1" xfId="0" applyBorder="1" applyAlignment="1">
      <alignment vertical="center" wrapText="1"/>
    </xf>
    <xf numFmtId="0" fontId="0" fillId="5" borderId="1" xfId="0" applyFill="1" applyBorder="1" applyAlignment="1">
      <alignment vertical="center" wrapText="1"/>
    </xf>
    <xf numFmtId="0" fontId="0" fillId="15" borderId="1" xfId="0" applyFill="1" applyBorder="1" applyAlignment="1">
      <alignment vertical="center"/>
    </xf>
    <xf numFmtId="0" fontId="0" fillId="3" borderId="1" xfId="0" applyFill="1" applyBorder="1" applyAlignment="1">
      <alignment vertical="center" wrapText="1"/>
    </xf>
    <xf numFmtId="0" fontId="0" fillId="3" borderId="0" xfId="0" applyFill="1"/>
    <xf numFmtId="0" fontId="0" fillId="8" borderId="8" xfId="0" applyFill="1" applyBorder="1" applyAlignment="1">
      <alignment vertical="center" wrapText="1"/>
    </xf>
    <xf numFmtId="0" fontId="0" fillId="0" borderId="8" xfId="0" applyBorder="1" applyAlignment="1">
      <alignment vertical="center" wrapText="1"/>
    </xf>
    <xf numFmtId="0" fontId="0" fillId="13" borderId="1" xfId="0" applyFill="1" applyBorder="1" applyAlignment="1">
      <alignment horizontal="left" vertical="center"/>
    </xf>
    <xf numFmtId="0" fontId="0" fillId="8" borderId="1" xfId="0" applyFill="1" applyBorder="1" applyAlignment="1">
      <alignment horizontal="left" vertical="center"/>
    </xf>
    <xf numFmtId="0" fontId="0" fillId="15" borderId="1" xfId="0" applyFill="1" applyBorder="1" applyAlignment="1">
      <alignment horizontal="left" vertical="center"/>
    </xf>
    <xf numFmtId="0" fontId="0" fillId="15" borderId="0" xfId="0" applyFill="1" applyAlignment="1">
      <alignment wrapText="1"/>
    </xf>
    <xf numFmtId="0" fontId="0" fillId="13" borderId="8" xfId="0" applyFill="1" applyBorder="1" applyAlignment="1">
      <alignment horizontal="left" vertical="center" wrapText="1"/>
    </xf>
    <xf numFmtId="0" fontId="0" fillId="8" borderId="8" xfId="0" applyFill="1" applyBorder="1" applyAlignment="1">
      <alignment horizontal="left" vertical="center" wrapText="1"/>
    </xf>
    <xf numFmtId="0" fontId="0" fillId="15" borderId="8" xfId="0" applyFill="1" applyBorder="1" applyAlignment="1">
      <alignment horizontal="left" vertical="center" wrapText="1"/>
    </xf>
    <xf numFmtId="0" fontId="0" fillId="0" borderId="8" xfId="0" applyBorder="1" applyAlignment="1">
      <alignment horizontal="center" vertical="center" wrapText="1"/>
    </xf>
    <xf numFmtId="0" fontId="0" fillId="3" borderId="1" xfId="0" applyFill="1" applyBorder="1" applyAlignment="1">
      <alignment horizontal="left" vertical="center"/>
    </xf>
    <xf numFmtId="0" fontId="0" fillId="18" borderId="1" xfId="0" applyFill="1" applyBorder="1"/>
    <xf numFmtId="0" fontId="0" fillId="18" borderId="1" xfId="0" applyFill="1" applyBorder="1" applyAlignment="1">
      <alignment vertical="center" wrapText="1"/>
    </xf>
    <xf numFmtId="0" fontId="0" fillId="18" borderId="1" xfId="0" applyFill="1" applyBorder="1" applyAlignment="1">
      <alignment horizontal="left" vertical="center" wrapText="1"/>
    </xf>
    <xf numFmtId="0" fontId="0" fillId="18" borderId="1" xfId="0" applyFill="1" applyBorder="1" applyAlignment="1">
      <alignment vertical="center"/>
    </xf>
    <xf numFmtId="0" fontId="35" fillId="8" borderId="1" xfId="0" applyFont="1" applyFill="1" applyBorder="1" applyAlignment="1">
      <alignment horizontal="center" vertical="center" wrapText="1"/>
    </xf>
    <xf numFmtId="0" fontId="35" fillId="8" borderId="1" xfId="0" applyFont="1" applyFill="1" applyBorder="1" applyAlignment="1">
      <alignment horizontal="center" vertical="center"/>
    </xf>
    <xf numFmtId="0" fontId="12" fillId="0" borderId="12" xfId="0" applyFont="1" applyBorder="1" applyAlignment="1">
      <alignment horizontal="center" vertical="center" wrapText="1"/>
    </xf>
    <xf numFmtId="0" fontId="0" fillId="19" borderId="1" xfId="0" applyFill="1" applyBorder="1"/>
    <xf numFmtId="0" fontId="0" fillId="20" borderId="1" xfId="0" applyFill="1" applyBorder="1" applyAlignment="1">
      <alignment horizontal="left" vertical="center" wrapText="1"/>
    </xf>
    <xf numFmtId="0" fontId="0" fillId="21" borderId="1" xfId="0" applyFill="1" applyBorder="1"/>
    <xf numFmtId="0" fontId="0" fillId="21" borderId="1" xfId="0" applyFill="1" applyBorder="1" applyAlignment="1">
      <alignment horizontal="left" vertical="center" wrapText="1"/>
    </xf>
    <xf numFmtId="17" fontId="12" fillId="0" borderId="1" xfId="0" applyNumberFormat="1" applyFont="1" applyBorder="1" applyAlignment="1">
      <alignment horizontal="center" vertical="center" wrapText="1"/>
    </xf>
    <xf numFmtId="0" fontId="32" fillId="0" borderId="1" xfId="0" applyFont="1" applyBorder="1" applyAlignment="1">
      <alignment vertical="center" wrapText="1"/>
    </xf>
    <xf numFmtId="0" fontId="4" fillId="11" borderId="9" xfId="0" applyFont="1" applyFill="1" applyBorder="1" applyAlignment="1">
      <alignment horizontal="center" vertical="center" wrapText="1"/>
    </xf>
    <xf numFmtId="0" fontId="16" fillId="11" borderId="1" xfId="0" applyFont="1" applyFill="1" applyBorder="1" applyAlignment="1">
      <alignment vertical="center"/>
    </xf>
    <xf numFmtId="0" fontId="36" fillId="0" borderId="1" xfId="0" applyFont="1" applyBorder="1" applyAlignment="1">
      <alignment vertical="center" wrapText="1"/>
    </xf>
    <xf numFmtId="0" fontId="12" fillId="0" borderId="16" xfId="0" applyFont="1" applyBorder="1" applyAlignment="1">
      <alignment vertical="center" wrapText="1"/>
    </xf>
    <xf numFmtId="0" fontId="0" fillId="22" borderId="1" xfId="0" applyFill="1" applyBorder="1"/>
    <xf numFmtId="0" fontId="0" fillId="22" borderId="1" xfId="0" applyFill="1" applyBorder="1" applyAlignment="1">
      <alignment horizontal="left" vertical="center" wrapText="1"/>
    </xf>
    <xf numFmtId="0" fontId="0" fillId="22" borderId="8" xfId="0" applyFill="1" applyBorder="1" applyAlignment="1">
      <alignment vertical="center" wrapText="1"/>
    </xf>
    <xf numFmtId="49" fontId="0" fillId="22" borderId="1" xfId="0" applyNumberFormat="1" applyFill="1" applyBorder="1" applyAlignment="1">
      <alignment wrapText="1"/>
    </xf>
    <xf numFmtId="0" fontId="0" fillId="22" borderId="8" xfId="0" applyFill="1" applyBorder="1" applyAlignment="1">
      <alignment horizontal="left" vertical="center" wrapText="1"/>
    </xf>
    <xf numFmtId="0" fontId="0" fillId="22" borderId="1" xfId="0" applyFill="1" applyBorder="1" applyAlignment="1">
      <alignment horizontal="left" vertical="center"/>
    </xf>
    <xf numFmtId="0" fontId="5" fillId="2" borderId="8"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0" fillId="0" borderId="24" xfId="0" applyBorder="1" applyAlignment="1">
      <alignment horizontal="center"/>
    </xf>
    <xf numFmtId="0" fontId="5" fillId="2" borderId="8"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28" fillId="2" borderId="2" xfId="0" applyFont="1" applyFill="1" applyBorder="1" applyAlignment="1">
      <alignment horizontal="center" wrapText="1"/>
    </xf>
    <xf numFmtId="0" fontId="28" fillId="2" borderId="3" xfId="0" applyFont="1" applyFill="1" applyBorder="1" applyAlignment="1">
      <alignment horizontal="center" wrapText="1"/>
    </xf>
    <xf numFmtId="0" fontId="28" fillId="2" borderId="35" xfId="0" applyFont="1" applyFill="1" applyBorder="1" applyAlignment="1">
      <alignment horizont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8" xfId="0" applyBorder="1" applyAlignment="1">
      <alignment horizontal="left" vertical="center" wrapText="1"/>
    </xf>
    <xf numFmtId="0" fontId="26" fillId="2" borderId="26" xfId="0" applyFont="1" applyFill="1" applyBorder="1" applyAlignment="1">
      <alignment horizontal="center" vertical="center"/>
    </xf>
    <xf numFmtId="0" fontId="26" fillId="2" borderId="27" xfId="0" applyFont="1" applyFill="1" applyBorder="1" applyAlignment="1">
      <alignment horizontal="center" vertical="center"/>
    </xf>
    <xf numFmtId="0" fontId="26" fillId="2" borderId="28" xfId="0" applyFont="1" applyFill="1" applyBorder="1" applyAlignment="1">
      <alignment horizontal="center" vertical="center"/>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34" fillId="0" borderId="8" xfId="0" applyFont="1" applyBorder="1" applyAlignment="1">
      <alignment horizontal="left" vertical="center" wrapText="1"/>
    </xf>
    <xf numFmtId="0" fontId="34" fillId="0" borderId="16" xfId="0" applyFont="1" applyBorder="1" applyAlignment="1">
      <alignment horizontal="left" vertical="center" wrapText="1"/>
    </xf>
    <xf numFmtId="0" fontId="34" fillId="0" borderId="12" xfId="0" applyFont="1" applyBorder="1" applyAlignment="1">
      <alignment horizontal="left" vertical="center" wrapText="1"/>
    </xf>
    <xf numFmtId="0" fontId="32" fillId="0" borderId="8" xfId="0" applyFont="1" applyBorder="1" applyAlignment="1">
      <alignment horizontal="left" vertical="center" wrapText="1"/>
    </xf>
    <xf numFmtId="0" fontId="32" fillId="0" borderId="16" xfId="0" applyFont="1" applyBorder="1" applyAlignment="1">
      <alignment horizontal="left" vertical="center" wrapText="1"/>
    </xf>
    <xf numFmtId="0" fontId="32" fillId="0" borderId="12" xfId="0" applyFont="1" applyBorder="1" applyAlignment="1">
      <alignment horizontal="left" vertical="center" wrapText="1"/>
    </xf>
    <xf numFmtId="14"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2" borderId="1" xfId="0" applyFill="1" applyBorder="1" applyAlignment="1">
      <alignment horizontal="center" vertical="center" wrapText="1"/>
    </xf>
    <xf numFmtId="0" fontId="13" fillId="2" borderId="1" xfId="0" applyFont="1" applyFill="1"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0" fontId="0" fillId="0" borderId="0" xfId="0" applyAlignment="1">
      <alignment horizontal="center"/>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8"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1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17" fontId="12" fillId="0" borderId="9" xfId="0" applyNumberFormat="1" applyFont="1" applyBorder="1" applyAlignment="1">
      <alignment horizontal="left" vertical="center" wrapText="1"/>
    </xf>
    <xf numFmtId="17" fontId="12" fillId="0" borderId="11" xfId="0" applyNumberFormat="1" applyFont="1" applyBorder="1" applyAlignment="1">
      <alignment horizontal="left" vertical="center" wrapText="1"/>
    </xf>
    <xf numFmtId="17" fontId="12" fillId="0" borderId="8" xfId="0" applyNumberFormat="1" applyFont="1" applyBorder="1" applyAlignment="1">
      <alignment horizontal="center" vertical="center" wrapText="1"/>
    </xf>
    <xf numFmtId="17" fontId="12" fillId="0" borderId="16" xfId="0" applyNumberFormat="1" applyFont="1" applyBorder="1" applyAlignment="1">
      <alignment horizontal="center" vertical="center" wrapText="1"/>
    </xf>
    <xf numFmtId="17" fontId="12" fillId="0" borderId="12" xfId="0" applyNumberFormat="1" applyFont="1" applyBorder="1" applyAlignment="1">
      <alignment horizontal="center" vertical="center" wrapText="1"/>
    </xf>
    <xf numFmtId="17" fontId="12" fillId="0" borderId="20" xfId="0" applyNumberFormat="1" applyFont="1" applyBorder="1" applyAlignment="1">
      <alignment horizontal="center" vertical="center" wrapText="1"/>
    </xf>
    <xf numFmtId="17" fontId="12" fillId="0" borderId="21" xfId="0" applyNumberFormat="1" applyFont="1" applyBorder="1" applyAlignment="1">
      <alignment horizontal="center" vertical="center" wrapText="1"/>
    </xf>
    <xf numFmtId="17" fontId="12" fillId="0" borderId="17" xfId="0" applyNumberFormat="1" applyFont="1" applyBorder="1" applyAlignment="1">
      <alignment horizontal="center" vertical="center" wrapText="1"/>
    </xf>
    <xf numFmtId="17" fontId="12" fillId="0" borderId="23" xfId="0" applyNumberFormat="1" applyFont="1" applyBorder="1" applyAlignment="1">
      <alignment horizontal="center" vertical="center" wrapText="1"/>
    </xf>
    <xf numFmtId="17" fontId="12" fillId="0" borderId="18" xfId="0" applyNumberFormat="1" applyFont="1" applyBorder="1" applyAlignment="1">
      <alignment horizontal="center" vertical="center" wrapText="1"/>
    </xf>
    <xf numFmtId="17" fontId="12" fillId="0" borderId="19" xfId="0" applyNumberFormat="1"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17" fontId="12" fillId="0" borderId="9" xfId="0" applyNumberFormat="1" applyFont="1" applyBorder="1" applyAlignment="1">
      <alignment horizontal="center" vertical="center" wrapText="1"/>
    </xf>
    <xf numFmtId="17" fontId="12" fillId="0" borderId="11" xfId="0" applyNumberFormat="1" applyFont="1" applyBorder="1" applyAlignment="1">
      <alignment horizontal="center" vertical="center" wrapText="1"/>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31"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1" fillId="8" borderId="9" xfId="0" applyFont="1" applyFill="1" applyBorder="1" applyAlignment="1">
      <alignment horizontal="left" vertical="center"/>
    </xf>
    <xf numFmtId="0" fontId="31"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6"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17" fillId="0" borderId="22" xfId="1" applyBorder="1" applyAlignment="1">
      <alignment horizontal="center" vertical="center"/>
    </xf>
    <xf numFmtId="0" fontId="4" fillId="0" borderId="1" xfId="0" applyFont="1" applyBorder="1" applyAlignment="1">
      <alignment horizontal="center" vertical="center" wrapText="1"/>
    </xf>
    <xf numFmtId="0" fontId="16" fillId="4" borderId="1" xfId="0" applyFont="1" applyFill="1" applyBorder="1" applyAlignment="1">
      <alignment horizontal="center"/>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9" borderId="10" xfId="0" applyFont="1" applyFill="1" applyBorder="1" applyAlignment="1">
      <alignment horizontal="left" vertical="center" wrapText="1"/>
    </xf>
    <xf numFmtId="0" fontId="19" fillId="9" borderId="11" xfId="0" applyFont="1" applyFill="1" applyBorder="1" applyAlignment="1">
      <alignment horizontal="left" vertical="center" wrapText="1"/>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6" fillId="9" borderId="9"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7" fillId="0" borderId="0" xfId="1" applyBorder="1" applyAlignment="1">
      <alignment horizontal="center" vertical="center"/>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0" fillId="0" borderId="0" xfId="0" applyFont="1" applyAlignment="1">
      <alignment horizontal="center"/>
    </xf>
    <xf numFmtId="0" fontId="33" fillId="2" borderId="6"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cellXfs>
  <cellStyles count="2">
    <cellStyle name="Hipervínculo" xfId="1" builtinId="8"/>
    <cellStyle name="Normal" xfId="0" builtinId="0"/>
  </cellStyles>
  <dxfs count="227">
    <dxf>
      <fill>
        <patternFill>
          <bgColor theme="0" tint="-0.499984740745262"/>
        </patternFill>
      </fill>
    </dxf>
    <dxf>
      <fill>
        <patternFill>
          <bgColor rgb="FF00B05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24994659260841701"/>
        </patternFill>
      </fill>
    </dxf>
    <dxf>
      <fill>
        <patternFill>
          <bgColor rgb="FFFFFF00"/>
        </patternFill>
      </fill>
    </dxf>
    <dxf>
      <fill>
        <patternFill>
          <bgColor rgb="FF00B050"/>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theme="9" tint="-0.24994659260841701"/>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RIESGOS DE GESTIÓN</a:t>
            </a:r>
          </a:p>
        </c:rich>
      </c:tx>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0.16794491528179495"/>
          <c:y val="0.12925764795851916"/>
          <c:w val="0.67414025514099607"/>
          <c:h val="0.73674891091673633"/>
        </c:manualLayout>
      </c:layout>
      <c:pie3DChart>
        <c:varyColors val="1"/>
        <c:ser>
          <c:idx val="0"/>
          <c:order val="0"/>
          <c:tx>
            <c:strRef>
              <c:f>Resumen!$J$5</c:f>
              <c:strCache>
                <c:ptCount val="1"/>
                <c:pt idx="0">
                  <c:v>RIESGOS DE GESTIÓN</c:v>
                </c:pt>
              </c:strCache>
            </c:strRef>
          </c:tx>
          <c:explosion val="25"/>
          <c:dPt>
            <c:idx val="0"/>
            <c:bubble3D val="0"/>
            <c:spPr>
              <a:solidFill>
                <a:srgbClr val="FF0000"/>
              </a:solidFill>
            </c:spPr>
            <c:extLst>
              <c:ext xmlns:c16="http://schemas.microsoft.com/office/drawing/2014/chart" uri="{C3380CC4-5D6E-409C-BE32-E72D297353CC}">
                <c16:uniqueId val="{00000001-0EEA-4F85-A1D4-D00E14F7B11A}"/>
              </c:ext>
            </c:extLst>
          </c:dPt>
          <c:dPt>
            <c:idx val="1"/>
            <c:bubble3D val="0"/>
            <c:spPr>
              <a:solidFill>
                <a:schemeClr val="accent6">
                  <a:lumMod val="75000"/>
                </a:schemeClr>
              </a:solidFill>
            </c:spPr>
            <c:extLst>
              <c:ext xmlns:c16="http://schemas.microsoft.com/office/drawing/2014/chart" uri="{C3380CC4-5D6E-409C-BE32-E72D297353CC}">
                <c16:uniqueId val="{00000003-0EEA-4F85-A1D4-D00E14F7B11A}"/>
              </c:ext>
            </c:extLst>
          </c:dPt>
          <c:dPt>
            <c:idx val="2"/>
            <c:bubble3D val="0"/>
            <c:spPr>
              <a:solidFill>
                <a:srgbClr val="FFFF00"/>
              </a:solidFill>
            </c:spPr>
            <c:extLst>
              <c:ext xmlns:c16="http://schemas.microsoft.com/office/drawing/2014/chart" uri="{C3380CC4-5D6E-409C-BE32-E72D297353CC}">
                <c16:uniqueId val="{00000005-0EEA-4F85-A1D4-D00E14F7B11A}"/>
              </c:ext>
            </c:extLst>
          </c:dPt>
          <c:dPt>
            <c:idx val="3"/>
            <c:bubble3D val="0"/>
            <c:spPr>
              <a:solidFill>
                <a:srgbClr val="00B050"/>
              </a:solidFill>
            </c:spPr>
            <c:extLst>
              <c:ext xmlns:c16="http://schemas.microsoft.com/office/drawing/2014/chart" uri="{C3380CC4-5D6E-409C-BE32-E72D297353CC}">
                <c16:uniqueId val="{00000007-0EEA-4F85-A1D4-D00E14F7B11A}"/>
              </c:ext>
            </c:extLst>
          </c:dPt>
          <c:dLbls>
            <c:dLbl>
              <c:idx val="2"/>
              <c:layout>
                <c:manualLayout>
                  <c:x val="-0.10717950963640045"/>
                  <c:y val="2.3662957926132249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EEA-4F85-A1D4-D00E14F7B11A}"/>
                </c:ext>
              </c:extLst>
            </c:dLbl>
            <c:dLbl>
              <c:idx val="3"/>
              <c:layout>
                <c:manualLayout>
                  <c:x val="-0.33569472223294111"/>
                  <c:y val="7.4488056283793957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EEA-4F85-A1D4-D00E14F7B11A}"/>
                </c:ext>
              </c:extLst>
            </c:dLbl>
            <c:spPr>
              <a:noFill/>
              <a:ln>
                <a:noFill/>
              </a:ln>
              <a:effectLst/>
            </c:spPr>
            <c:txPr>
              <a:bodyPr/>
              <a:lstStyle/>
              <a:p>
                <a:pPr>
                  <a:defRPr b="1"/>
                </a:pPr>
                <a:endParaRPr lang="es-CO"/>
              </a:p>
            </c:txPr>
            <c:showLegendKey val="0"/>
            <c:showVal val="1"/>
            <c:showCatName val="0"/>
            <c:showSerName val="0"/>
            <c:showPercent val="1"/>
            <c:showBubbleSize val="0"/>
            <c:showLeaderLines val="1"/>
            <c:extLst>
              <c:ext xmlns:c15="http://schemas.microsoft.com/office/drawing/2012/chart" uri="{CE6537A1-D6FC-4f65-9D91-7224C49458BB}"/>
            </c:extLst>
          </c:dLbls>
          <c:cat>
            <c:strRef>
              <c:f>Resumen!$K$4:$N$4</c:f>
              <c:strCache>
                <c:ptCount val="4"/>
                <c:pt idx="0">
                  <c:v>ZONA EXTREMA</c:v>
                </c:pt>
                <c:pt idx="1">
                  <c:v>ZONA ALTA</c:v>
                </c:pt>
                <c:pt idx="2">
                  <c:v>ZONA MODERADA</c:v>
                </c:pt>
                <c:pt idx="3">
                  <c:v>ZONA BAJA</c:v>
                </c:pt>
              </c:strCache>
            </c:strRef>
          </c:cat>
          <c:val>
            <c:numRef>
              <c:f>Resumen!$K$5:$N$5</c:f>
              <c:numCache>
                <c:formatCode>General</c:formatCode>
                <c:ptCount val="4"/>
                <c:pt idx="0">
                  <c:v>3</c:v>
                </c:pt>
                <c:pt idx="1">
                  <c:v>8</c:v>
                </c:pt>
                <c:pt idx="2">
                  <c:v>0</c:v>
                </c:pt>
                <c:pt idx="3">
                  <c:v>0</c:v>
                </c:pt>
              </c:numCache>
            </c:numRef>
          </c:val>
          <c:extLst>
            <c:ext xmlns:c16="http://schemas.microsoft.com/office/drawing/2014/chart" uri="{C3380CC4-5D6E-409C-BE32-E72D297353CC}">
              <c16:uniqueId val="{00000008-0EEA-4F85-A1D4-D00E14F7B11A}"/>
            </c:ext>
          </c:extLst>
        </c:ser>
        <c:dLbls>
          <c:showLegendKey val="0"/>
          <c:showVal val="0"/>
          <c:showCatName val="0"/>
          <c:showSerName val="0"/>
          <c:showPercent val="0"/>
          <c:showBubbleSize val="0"/>
          <c:showLeaderLines val="1"/>
        </c:dLbls>
      </c:pie3DChart>
    </c:plotArea>
    <c:legend>
      <c:legendPos val="r"/>
      <c:layout>
        <c:manualLayout>
          <c:xMode val="edge"/>
          <c:yMode val="edge"/>
          <c:x val="1.8879766008746926E-2"/>
          <c:y val="0.84791944531153929"/>
          <c:w val="0.95909467133134552"/>
          <c:h val="0.11262652611726083"/>
        </c:manualLayout>
      </c:layout>
      <c:overlay val="0"/>
      <c:txPr>
        <a:bodyPr/>
        <a:lstStyle/>
        <a:p>
          <a:pPr>
            <a:defRPr sz="900" b="1"/>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RIESGOS DE CORRUPCIÓN</a:t>
            </a:r>
          </a:p>
        </c:rich>
      </c:tx>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0.16487024911624001"/>
          <c:y val="0.14607617430592026"/>
          <c:w val="0.68323415007879362"/>
          <c:h val="0.75798650330582673"/>
        </c:manualLayout>
      </c:layout>
      <c:pie3DChart>
        <c:varyColors val="1"/>
        <c:ser>
          <c:idx val="0"/>
          <c:order val="0"/>
          <c:tx>
            <c:strRef>
              <c:f>Resumen!$J$8</c:f>
              <c:strCache>
                <c:ptCount val="1"/>
                <c:pt idx="0">
                  <c:v>RIESGOS DE CORRUPCIÓN</c:v>
                </c:pt>
              </c:strCache>
            </c:strRef>
          </c:tx>
          <c:explosion val="25"/>
          <c:dPt>
            <c:idx val="0"/>
            <c:bubble3D val="0"/>
            <c:spPr>
              <a:solidFill>
                <a:srgbClr val="FF0000"/>
              </a:solidFill>
            </c:spPr>
            <c:extLst>
              <c:ext xmlns:c16="http://schemas.microsoft.com/office/drawing/2014/chart" uri="{C3380CC4-5D6E-409C-BE32-E72D297353CC}">
                <c16:uniqueId val="{00000001-BABB-47CA-A27F-7A57E4892973}"/>
              </c:ext>
            </c:extLst>
          </c:dPt>
          <c:dPt>
            <c:idx val="1"/>
            <c:bubble3D val="0"/>
            <c:spPr>
              <a:solidFill>
                <a:schemeClr val="accent6">
                  <a:lumMod val="75000"/>
                </a:schemeClr>
              </a:solidFill>
            </c:spPr>
            <c:extLst>
              <c:ext xmlns:c16="http://schemas.microsoft.com/office/drawing/2014/chart" uri="{C3380CC4-5D6E-409C-BE32-E72D297353CC}">
                <c16:uniqueId val="{00000003-BABB-47CA-A27F-7A57E4892973}"/>
              </c:ext>
            </c:extLst>
          </c:dPt>
          <c:dPt>
            <c:idx val="2"/>
            <c:bubble3D val="0"/>
            <c:spPr>
              <a:solidFill>
                <a:srgbClr val="FFFF00"/>
              </a:solidFill>
            </c:spPr>
            <c:extLst>
              <c:ext xmlns:c16="http://schemas.microsoft.com/office/drawing/2014/chart" uri="{C3380CC4-5D6E-409C-BE32-E72D297353CC}">
                <c16:uniqueId val="{00000005-BABB-47CA-A27F-7A57E4892973}"/>
              </c:ext>
            </c:extLst>
          </c:dPt>
          <c:dPt>
            <c:idx val="3"/>
            <c:bubble3D val="0"/>
            <c:spPr>
              <a:solidFill>
                <a:srgbClr val="00B050"/>
              </a:solidFill>
            </c:spPr>
            <c:extLst>
              <c:ext xmlns:c16="http://schemas.microsoft.com/office/drawing/2014/chart" uri="{C3380CC4-5D6E-409C-BE32-E72D297353CC}">
                <c16:uniqueId val="{00000007-BABB-47CA-A27F-7A57E4892973}"/>
              </c:ext>
            </c:extLst>
          </c:dPt>
          <c:dLbls>
            <c:dLbl>
              <c:idx val="0"/>
              <c:layout>
                <c:manualLayout>
                  <c:x val="7.4930000008165644E-3"/>
                  <c:y val="6.8395720770951893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ABB-47CA-A27F-7A57E4892973}"/>
                </c:ext>
              </c:extLst>
            </c:dLbl>
            <c:dLbl>
              <c:idx val="3"/>
              <c:layout>
                <c:manualLayout>
                  <c:x val="0.1561438721325317"/>
                  <c:y val="2.4579307467067636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ABB-47CA-A27F-7A57E4892973}"/>
                </c:ext>
              </c:extLst>
            </c:dLbl>
            <c:spPr>
              <a:noFill/>
              <a:ln>
                <a:noFill/>
              </a:ln>
              <a:effectLst/>
            </c:spPr>
            <c:txPr>
              <a:bodyPr/>
              <a:lstStyle/>
              <a:p>
                <a:pPr>
                  <a:defRPr b="1"/>
                </a:pPr>
                <a:endParaRPr lang="es-CO"/>
              </a:p>
            </c:txPr>
            <c:showLegendKey val="0"/>
            <c:showVal val="1"/>
            <c:showCatName val="0"/>
            <c:showSerName val="0"/>
            <c:showPercent val="1"/>
            <c:showBubbleSize val="0"/>
            <c:showLeaderLines val="1"/>
            <c:extLst>
              <c:ext xmlns:c15="http://schemas.microsoft.com/office/drawing/2012/chart" uri="{CE6537A1-D6FC-4f65-9D91-7224C49458BB}"/>
            </c:extLst>
          </c:dLbls>
          <c:cat>
            <c:strRef>
              <c:f>Resumen!$K$7:$N$7</c:f>
              <c:strCache>
                <c:ptCount val="4"/>
                <c:pt idx="0">
                  <c:v>ZONA EXTREMA</c:v>
                </c:pt>
                <c:pt idx="1">
                  <c:v>ZONA ALTA</c:v>
                </c:pt>
                <c:pt idx="2">
                  <c:v>ZONA MODERADA</c:v>
                </c:pt>
                <c:pt idx="3">
                  <c:v>ZONA BAJA</c:v>
                </c:pt>
              </c:strCache>
            </c:strRef>
          </c:cat>
          <c:val>
            <c:numRef>
              <c:f>Resumen!$K$8:$N$8</c:f>
              <c:numCache>
                <c:formatCode>General</c:formatCode>
                <c:ptCount val="4"/>
                <c:pt idx="0">
                  <c:v>0</c:v>
                </c:pt>
                <c:pt idx="1">
                  <c:v>1</c:v>
                </c:pt>
                <c:pt idx="2">
                  <c:v>6</c:v>
                </c:pt>
                <c:pt idx="3">
                  <c:v>0</c:v>
                </c:pt>
              </c:numCache>
            </c:numRef>
          </c:val>
          <c:extLst>
            <c:ext xmlns:c16="http://schemas.microsoft.com/office/drawing/2014/chart" uri="{C3380CC4-5D6E-409C-BE32-E72D297353CC}">
              <c16:uniqueId val="{00000008-BABB-47CA-A27F-7A57E4892973}"/>
            </c:ext>
          </c:extLst>
        </c:ser>
        <c:dLbls>
          <c:showLegendKey val="0"/>
          <c:showVal val="0"/>
          <c:showCatName val="0"/>
          <c:showSerName val="0"/>
          <c:showPercent val="0"/>
          <c:showBubbleSize val="0"/>
          <c:showLeaderLines val="1"/>
        </c:dLbls>
      </c:pie3DChart>
    </c:plotArea>
    <c:legend>
      <c:legendPos val="r"/>
      <c:layout>
        <c:manualLayout>
          <c:xMode val="edge"/>
          <c:yMode val="edge"/>
          <c:x val="2.0958742611863354E-2"/>
          <c:y val="0.83486550069425958"/>
          <c:w val="0.95668596937237527"/>
          <c:h val="0.11135851852917691"/>
        </c:manualLayout>
      </c:layout>
      <c:overlay val="0"/>
      <c:txPr>
        <a:bodyPr/>
        <a:lstStyle/>
        <a:p>
          <a:pPr>
            <a:defRPr sz="900" b="1"/>
          </a:pPr>
          <a:endParaRPr lang="es-CO"/>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0.17777777777777778"/>
          <c:y val="0.1434030123224746"/>
          <c:w val="0.61836942257217853"/>
          <c:h val="0.7547450986968135"/>
        </c:manualLayout>
      </c:layout>
      <c:pie3DChart>
        <c:varyColors val="1"/>
        <c:ser>
          <c:idx val="0"/>
          <c:order val="0"/>
          <c:tx>
            <c:strRef>
              <c:f>Resumen!$J$11</c:f>
              <c:strCache>
                <c:ptCount val="1"/>
                <c:pt idx="0">
                  <c:v>OPORTUNIDADES</c:v>
                </c:pt>
              </c:strCache>
            </c:strRef>
          </c:tx>
          <c:explosion val="25"/>
          <c:dPt>
            <c:idx val="0"/>
            <c:bubble3D val="0"/>
            <c:spPr>
              <a:solidFill>
                <a:srgbClr val="00B050"/>
              </a:solidFill>
            </c:spPr>
            <c:extLst>
              <c:ext xmlns:c16="http://schemas.microsoft.com/office/drawing/2014/chart" uri="{C3380CC4-5D6E-409C-BE32-E72D297353CC}">
                <c16:uniqueId val="{00000001-9CB3-42B9-B267-9B95720AEE42}"/>
              </c:ext>
            </c:extLst>
          </c:dPt>
          <c:dPt>
            <c:idx val="1"/>
            <c:bubble3D val="0"/>
            <c:spPr>
              <a:solidFill>
                <a:schemeClr val="accent6">
                  <a:lumMod val="75000"/>
                </a:schemeClr>
              </a:solidFill>
            </c:spPr>
            <c:extLst>
              <c:ext xmlns:c16="http://schemas.microsoft.com/office/drawing/2014/chart" uri="{C3380CC4-5D6E-409C-BE32-E72D297353CC}">
                <c16:uniqueId val="{00000003-9CB3-42B9-B267-9B95720AEE42}"/>
              </c:ext>
            </c:extLst>
          </c:dPt>
          <c:dPt>
            <c:idx val="2"/>
            <c:bubble3D val="0"/>
            <c:spPr>
              <a:solidFill>
                <a:srgbClr val="FFFF00"/>
              </a:solidFill>
            </c:spPr>
            <c:extLst>
              <c:ext xmlns:c16="http://schemas.microsoft.com/office/drawing/2014/chart" uri="{C3380CC4-5D6E-409C-BE32-E72D297353CC}">
                <c16:uniqueId val="{00000005-9CB3-42B9-B267-9B95720AEE42}"/>
              </c:ext>
            </c:extLst>
          </c:dPt>
          <c:dPt>
            <c:idx val="3"/>
            <c:bubble3D val="0"/>
            <c:spPr>
              <a:solidFill>
                <a:srgbClr val="FF0000"/>
              </a:solidFill>
            </c:spPr>
            <c:extLst>
              <c:ext xmlns:c16="http://schemas.microsoft.com/office/drawing/2014/chart" uri="{C3380CC4-5D6E-409C-BE32-E72D297353CC}">
                <c16:uniqueId val="{00000007-9CB3-42B9-B267-9B95720AEE42}"/>
              </c:ext>
            </c:extLst>
          </c:dPt>
          <c:dLbls>
            <c:dLbl>
              <c:idx val="0"/>
              <c:layout>
                <c:manualLayout>
                  <c:x val="-8.2497493800989322E-2"/>
                  <c:y val="8.8127766159144846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CB3-42B9-B267-9B95720AEE42}"/>
                </c:ext>
              </c:extLst>
            </c:dLbl>
            <c:dLbl>
              <c:idx val="3"/>
              <c:layout>
                <c:manualLayout>
                  <c:x val="8.1112943193228454E-2"/>
                  <c:y val="7.09419914486699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CB3-42B9-B267-9B95720AEE42}"/>
                </c:ext>
              </c:extLst>
            </c:dLbl>
            <c:spPr>
              <a:noFill/>
              <a:ln>
                <a:noFill/>
              </a:ln>
              <a:effectLst/>
            </c:spPr>
            <c:txPr>
              <a:bodyPr/>
              <a:lstStyle/>
              <a:p>
                <a:pPr>
                  <a:defRPr b="1"/>
                </a:pPr>
                <a:endParaRPr lang="es-CO"/>
              </a:p>
            </c:txPr>
            <c:showLegendKey val="0"/>
            <c:showVal val="1"/>
            <c:showCatName val="0"/>
            <c:showSerName val="0"/>
            <c:showPercent val="1"/>
            <c:showBubbleSize val="0"/>
            <c:showLeaderLines val="1"/>
            <c:extLst>
              <c:ext xmlns:c15="http://schemas.microsoft.com/office/drawing/2012/chart" uri="{CE6537A1-D6FC-4f65-9D91-7224C49458BB}"/>
            </c:extLst>
          </c:dLbls>
          <c:cat>
            <c:strRef>
              <c:f>Resumen!$K$10:$N$10</c:f>
              <c:strCache>
                <c:ptCount val="4"/>
                <c:pt idx="0">
                  <c:v>ZONA MUY BENEFICIOSA</c:v>
                </c:pt>
                <c:pt idx="1">
                  <c:v>ZONA BENEFICIOSA</c:v>
                </c:pt>
                <c:pt idx="2">
                  <c:v>ZONA MODERADA</c:v>
                </c:pt>
                <c:pt idx="3">
                  <c:v>ZONA BAJA</c:v>
                </c:pt>
              </c:strCache>
            </c:strRef>
          </c:cat>
          <c:val>
            <c:numRef>
              <c:f>Resumen!$K$11:$N$11</c:f>
              <c:numCache>
                <c:formatCode>General</c:formatCode>
                <c:ptCount val="4"/>
                <c:pt idx="0">
                  <c:v>12</c:v>
                </c:pt>
                <c:pt idx="1">
                  <c:v>5</c:v>
                </c:pt>
                <c:pt idx="2">
                  <c:v>0</c:v>
                </c:pt>
                <c:pt idx="3">
                  <c:v>0</c:v>
                </c:pt>
              </c:numCache>
            </c:numRef>
          </c:val>
          <c:extLst>
            <c:ext xmlns:c16="http://schemas.microsoft.com/office/drawing/2014/chart" uri="{C3380CC4-5D6E-409C-BE32-E72D297353CC}">
              <c16:uniqueId val="{00000008-9CB3-42B9-B267-9B95720AEE42}"/>
            </c:ext>
          </c:extLst>
        </c:ser>
        <c:dLbls>
          <c:showLegendKey val="0"/>
          <c:showVal val="0"/>
          <c:showCatName val="0"/>
          <c:showSerName val="0"/>
          <c:showPercent val="0"/>
          <c:showBubbleSize val="0"/>
          <c:showLeaderLines val="1"/>
        </c:dLbls>
      </c:pie3DChart>
    </c:plotArea>
    <c:legend>
      <c:legendPos val="r"/>
      <c:layout>
        <c:manualLayout>
          <c:xMode val="edge"/>
          <c:yMode val="edge"/>
          <c:x val="2.2222222222222223E-2"/>
          <c:y val="0.83935069967581644"/>
          <c:w val="0.96666666666666667"/>
          <c:h val="0.15451667924929985"/>
        </c:manualLayout>
      </c:layout>
      <c:overlay val="0"/>
      <c:txPr>
        <a:bodyPr/>
        <a:lstStyle/>
        <a:p>
          <a:pPr>
            <a:defRPr sz="900" b="1"/>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966107</xdr:colOff>
      <xdr:row>12</xdr:row>
      <xdr:rowOff>1</xdr:rowOff>
    </xdr:from>
    <xdr:to>
      <xdr:col>12</xdr:col>
      <xdr:colOff>435429</xdr:colOff>
      <xdr:row>22</xdr:row>
      <xdr:rowOff>27215</xdr:rowOff>
    </xdr:to>
    <xdr:graphicFrame macro="">
      <xdr:nvGraphicFramePr>
        <xdr:cNvPr id="5" name="4 Gráfico">
          <a:extLst>
            <a:ext uri="{FF2B5EF4-FFF2-40B4-BE49-F238E27FC236}">
              <a16:creationId xmlns:a16="http://schemas.microsoft.com/office/drawing/2014/main" id="{00000000-0008-0000-07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571500</xdr:colOff>
      <xdr:row>11</xdr:row>
      <xdr:rowOff>186417</xdr:rowOff>
    </xdr:from>
    <xdr:to>
      <xdr:col>19</xdr:col>
      <xdr:colOff>136072</xdr:colOff>
      <xdr:row>22</xdr:row>
      <xdr:rowOff>54429</xdr:rowOff>
    </xdr:to>
    <xdr:graphicFrame macro="">
      <xdr:nvGraphicFramePr>
        <xdr:cNvPr id="8" name="7 Gráfico">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54429</xdr:colOff>
      <xdr:row>22</xdr:row>
      <xdr:rowOff>200024</xdr:rowOff>
    </xdr:from>
    <xdr:to>
      <xdr:col>15</xdr:col>
      <xdr:colOff>693965</xdr:colOff>
      <xdr:row>34</xdr:row>
      <xdr:rowOff>72116</xdr:rowOff>
    </xdr:to>
    <xdr:graphicFrame macro="">
      <xdr:nvGraphicFramePr>
        <xdr:cNvPr id="9" name="8 Gráfico">
          <a:extLst>
            <a:ext uri="{FF2B5EF4-FFF2-40B4-BE49-F238E27FC236}">
              <a16:creationId xmlns:a16="http://schemas.microsoft.com/office/drawing/2014/main" id="{00000000-0008-0000-07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26"/>
  <sheetViews>
    <sheetView zoomScale="70" zoomScaleNormal="70" workbookViewId="0">
      <selection activeCell="C16" sqref="C16"/>
    </sheetView>
  </sheetViews>
  <sheetFormatPr baseColWidth="10" defaultRowHeight="15" x14ac:dyDescent="0.25"/>
  <cols>
    <col min="1" max="1" width="23.75" style="127" customWidth="1"/>
    <col min="2" max="2" width="43.25" customWidth="1"/>
    <col min="3" max="3" width="14.375" style="68" bestFit="1" customWidth="1"/>
    <col min="4" max="4" width="13" style="68" customWidth="1"/>
    <col min="5" max="5" width="18" style="127" customWidth="1"/>
    <col min="6" max="6" width="45.625" customWidth="1"/>
    <col min="7" max="7" width="13.875" style="68" customWidth="1"/>
    <col min="8" max="8" width="12.875" style="68" customWidth="1"/>
    <col min="11" max="11" width="35.25" customWidth="1"/>
    <col min="12" max="12" width="31" bestFit="1" customWidth="1"/>
    <col min="13" max="13" width="18.875" bestFit="1" customWidth="1"/>
    <col min="14" max="14" width="27.375" bestFit="1" customWidth="1"/>
    <col min="15" max="15" width="30.625" bestFit="1" customWidth="1"/>
    <col min="16" max="16" width="16" bestFit="1" customWidth="1"/>
    <col min="21" max="21" width="12.125" bestFit="1" customWidth="1"/>
    <col min="23" max="24" width="12.375" bestFit="1" customWidth="1"/>
    <col min="25" max="25" width="12.125" bestFit="1" customWidth="1"/>
    <col min="26" max="26" width="14.375" bestFit="1" customWidth="1"/>
    <col min="27" max="27" width="15.875" bestFit="1" customWidth="1"/>
  </cols>
  <sheetData>
    <row r="1" spans="1:32" ht="5.25" customHeight="1" thickBot="1" x14ac:dyDescent="0.3"/>
    <row r="2" spans="1:32" ht="22.5" customHeight="1" thickBot="1" x14ac:dyDescent="0.5">
      <c r="A2" s="210" t="s">
        <v>459</v>
      </c>
      <c r="B2" s="211"/>
      <c r="C2" s="211"/>
      <c r="D2" s="211"/>
      <c r="E2" s="211"/>
      <c r="F2" s="211"/>
      <c r="G2" s="211"/>
      <c r="H2" s="212"/>
    </row>
    <row r="3" spans="1:32" ht="32.25" customHeight="1" x14ac:dyDescent="0.25">
      <c r="A3" s="213" t="s">
        <v>336</v>
      </c>
      <c r="B3" s="214"/>
      <c r="C3" s="214"/>
      <c r="D3" s="214"/>
      <c r="E3" s="214"/>
      <c r="F3" s="214"/>
      <c r="G3" s="214"/>
      <c r="H3" s="215"/>
      <c r="J3" s="132"/>
      <c r="K3" s="107" t="s">
        <v>487</v>
      </c>
      <c r="L3" s="107" t="s">
        <v>893</v>
      </c>
      <c r="M3" s="107" t="s">
        <v>894</v>
      </c>
      <c r="N3" s="107" t="s">
        <v>895</v>
      </c>
      <c r="O3" s="107" t="s">
        <v>896</v>
      </c>
      <c r="P3" s="107" t="s">
        <v>897</v>
      </c>
      <c r="Q3" s="107" t="s">
        <v>515</v>
      </c>
      <c r="R3" s="107" t="s">
        <v>516</v>
      </c>
      <c r="S3" s="107" t="s">
        <v>521</v>
      </c>
      <c r="T3" s="107" t="s">
        <v>524</v>
      </c>
      <c r="U3" s="107" t="s">
        <v>532</v>
      </c>
      <c r="V3" s="107" t="s">
        <v>533</v>
      </c>
      <c r="W3" s="107" t="s">
        <v>535</v>
      </c>
      <c r="X3" s="107" t="s">
        <v>546</v>
      </c>
      <c r="Y3" s="107" t="s">
        <v>550</v>
      </c>
      <c r="Z3" s="107" t="s">
        <v>568</v>
      </c>
      <c r="AA3" s="107" t="s">
        <v>603</v>
      </c>
      <c r="AB3" s="107" t="s">
        <v>559</v>
      </c>
      <c r="AC3" s="107" t="s">
        <v>560</v>
      </c>
      <c r="AD3" s="107" t="s">
        <v>562</v>
      </c>
      <c r="AE3" s="107" t="s">
        <v>570</v>
      </c>
      <c r="AF3" s="107" t="s">
        <v>634</v>
      </c>
    </row>
    <row r="4" spans="1:32" ht="7.5" customHeight="1" thickBot="1" x14ac:dyDescent="0.3">
      <c r="J4" s="106"/>
      <c r="K4" s="106"/>
    </row>
    <row r="5" spans="1:32" ht="27" thickBot="1" x14ac:dyDescent="0.3">
      <c r="A5" s="216" t="s">
        <v>2</v>
      </c>
      <c r="B5" s="217"/>
      <c r="C5" s="217"/>
      <c r="D5" s="218"/>
      <c r="E5" s="216" t="s">
        <v>30</v>
      </c>
      <c r="F5" s="217"/>
      <c r="G5" s="217"/>
      <c r="H5" s="218"/>
      <c r="J5" s="129"/>
      <c r="K5" s="107" t="s">
        <v>485</v>
      </c>
    </row>
    <row r="6" spans="1:32" ht="19.5" customHeight="1" x14ac:dyDescent="0.25">
      <c r="A6" s="94" t="s">
        <v>337</v>
      </c>
      <c r="B6" s="94" t="s">
        <v>338</v>
      </c>
      <c r="C6" s="95" t="s">
        <v>288</v>
      </c>
      <c r="D6" s="94" t="s">
        <v>339</v>
      </c>
      <c r="E6" s="94" t="s">
        <v>337</v>
      </c>
      <c r="F6" s="94" t="s">
        <v>338</v>
      </c>
      <c r="G6" s="95" t="s">
        <v>340</v>
      </c>
      <c r="H6" s="94" t="s">
        <v>341</v>
      </c>
      <c r="J6" s="130"/>
      <c r="K6" s="107" t="s">
        <v>55</v>
      </c>
    </row>
    <row r="7" spans="1:32" x14ac:dyDescent="0.25">
      <c r="A7" s="203" t="s">
        <v>3</v>
      </c>
      <c r="B7" s="141" t="s">
        <v>621</v>
      </c>
      <c r="C7" s="126" t="s">
        <v>423</v>
      </c>
      <c r="D7" s="142"/>
      <c r="E7" s="203" t="s">
        <v>31</v>
      </c>
      <c r="F7" s="141" t="s">
        <v>496</v>
      </c>
      <c r="G7" s="126"/>
      <c r="H7" s="126" t="s">
        <v>423</v>
      </c>
      <c r="J7" s="131"/>
      <c r="K7" s="107" t="s">
        <v>493</v>
      </c>
    </row>
    <row r="8" spans="1:32" x14ac:dyDescent="0.25">
      <c r="A8" s="204"/>
      <c r="B8" s="143" t="s">
        <v>460</v>
      </c>
      <c r="C8" s="126"/>
      <c r="D8" s="142" t="s">
        <v>423</v>
      </c>
      <c r="E8" s="204"/>
      <c r="F8" s="141" t="s">
        <v>545</v>
      </c>
      <c r="G8" s="126"/>
      <c r="H8" s="126" t="s">
        <v>423</v>
      </c>
      <c r="J8" s="134"/>
      <c r="K8" s="107" t="s">
        <v>505</v>
      </c>
    </row>
    <row r="9" spans="1:32" x14ac:dyDescent="0.25">
      <c r="A9" s="204"/>
      <c r="B9" s="143" t="s">
        <v>461</v>
      </c>
      <c r="C9" s="126"/>
      <c r="D9" s="142" t="s">
        <v>423</v>
      </c>
      <c r="E9" s="204"/>
      <c r="F9" s="141" t="s">
        <v>523</v>
      </c>
      <c r="G9" s="126" t="s">
        <v>423</v>
      </c>
      <c r="H9" s="126"/>
      <c r="J9" s="135"/>
      <c r="K9" s="107" t="s">
        <v>539</v>
      </c>
    </row>
    <row r="10" spans="1:32" x14ac:dyDescent="0.25">
      <c r="A10" s="204"/>
      <c r="B10" s="141" t="s">
        <v>635</v>
      </c>
      <c r="C10" s="126" t="s">
        <v>423</v>
      </c>
      <c r="D10" s="142"/>
      <c r="E10" s="204"/>
      <c r="F10" s="144" t="s">
        <v>484</v>
      </c>
      <c r="G10" s="126"/>
      <c r="H10" s="126" t="s">
        <v>423</v>
      </c>
      <c r="J10" s="106"/>
      <c r="K10" s="107" t="s">
        <v>551</v>
      </c>
    </row>
    <row r="11" spans="1:32" ht="30" x14ac:dyDescent="0.25">
      <c r="A11" s="204"/>
      <c r="B11" s="144" t="s">
        <v>476</v>
      </c>
      <c r="C11" s="126"/>
      <c r="D11" s="142" t="s">
        <v>423</v>
      </c>
      <c r="E11" s="204"/>
      <c r="F11" s="145" t="s">
        <v>522</v>
      </c>
      <c r="G11" s="126" t="s">
        <v>423</v>
      </c>
      <c r="H11" s="126"/>
      <c r="J11" s="180"/>
      <c r="K11" s="107" t="s">
        <v>552</v>
      </c>
    </row>
    <row r="12" spans="1:32" x14ac:dyDescent="0.25">
      <c r="A12" s="204"/>
      <c r="B12" s="145" t="s">
        <v>503</v>
      </c>
      <c r="C12" s="126" t="s">
        <v>423</v>
      </c>
      <c r="D12" s="142"/>
      <c r="E12" s="204"/>
      <c r="F12" s="145" t="s">
        <v>525</v>
      </c>
      <c r="G12" s="126" t="s">
        <v>423</v>
      </c>
      <c r="H12" s="126"/>
      <c r="J12" s="136"/>
      <c r="K12" s="107" t="s">
        <v>542</v>
      </c>
    </row>
    <row r="13" spans="1:32" ht="30" x14ac:dyDescent="0.25">
      <c r="A13" s="204"/>
      <c r="B13" s="145" t="s">
        <v>504</v>
      </c>
      <c r="C13" s="126" t="s">
        <v>423</v>
      </c>
      <c r="D13" s="142"/>
      <c r="E13" s="204"/>
      <c r="F13" s="146" t="s">
        <v>540</v>
      </c>
      <c r="G13" s="126" t="s">
        <v>423</v>
      </c>
      <c r="H13" s="126"/>
      <c r="J13" s="187"/>
      <c r="K13" s="133" t="s">
        <v>553</v>
      </c>
    </row>
    <row r="14" spans="1:32" ht="30" x14ac:dyDescent="0.25">
      <c r="A14" s="204"/>
      <c r="B14" s="146" t="s">
        <v>537</v>
      </c>
      <c r="C14" s="126"/>
      <c r="D14" s="142" t="s">
        <v>423</v>
      </c>
      <c r="E14" s="204"/>
      <c r="F14" s="147" t="s">
        <v>547</v>
      </c>
      <c r="G14" s="126" t="s">
        <v>423</v>
      </c>
      <c r="H14" s="126"/>
      <c r="J14" s="137"/>
      <c r="K14" s="107" t="s">
        <v>554</v>
      </c>
    </row>
    <row r="15" spans="1:32" ht="30" x14ac:dyDescent="0.25">
      <c r="A15" s="204"/>
      <c r="B15" s="146" t="s">
        <v>538</v>
      </c>
      <c r="C15" s="126" t="s">
        <v>423</v>
      </c>
      <c r="D15" s="142"/>
      <c r="E15" s="204"/>
      <c r="F15" s="147" t="s">
        <v>548</v>
      </c>
      <c r="G15" s="126" t="s">
        <v>423</v>
      </c>
      <c r="H15" s="126"/>
      <c r="J15" s="189"/>
      <c r="K15" s="133" t="s">
        <v>563</v>
      </c>
    </row>
    <row r="16" spans="1:32" ht="45" x14ac:dyDescent="0.25">
      <c r="A16" s="204"/>
      <c r="B16" s="147" t="s">
        <v>541</v>
      </c>
      <c r="C16" s="126"/>
      <c r="D16" s="142" t="s">
        <v>423</v>
      </c>
      <c r="E16" s="204"/>
      <c r="F16" s="188" t="s">
        <v>34</v>
      </c>
      <c r="G16" s="126"/>
      <c r="H16" s="126" t="s">
        <v>423</v>
      </c>
      <c r="J16" s="139"/>
      <c r="K16" s="107" t="s">
        <v>564</v>
      </c>
    </row>
    <row r="17" spans="1:11" ht="30.75" customHeight="1" x14ac:dyDescent="0.25">
      <c r="A17" s="204"/>
      <c r="B17" s="148" t="s">
        <v>576</v>
      </c>
      <c r="C17" s="149"/>
      <c r="D17" s="150" t="s">
        <v>423</v>
      </c>
      <c r="E17" s="204"/>
      <c r="F17" s="151"/>
      <c r="G17" s="126"/>
      <c r="H17" s="126"/>
      <c r="J17" s="140"/>
      <c r="K17" s="107" t="s">
        <v>572</v>
      </c>
    </row>
    <row r="18" spans="1:11" x14ac:dyDescent="0.25">
      <c r="A18" s="204"/>
      <c r="B18" s="151"/>
      <c r="C18" s="126"/>
      <c r="D18" s="142"/>
      <c r="E18" s="204"/>
      <c r="F18" s="151"/>
      <c r="G18" s="126"/>
      <c r="H18" s="126"/>
      <c r="J18" s="197"/>
      <c r="K18" s="107" t="s">
        <v>573</v>
      </c>
    </row>
    <row r="19" spans="1:11" x14ac:dyDescent="0.25">
      <c r="A19" s="204"/>
      <c r="B19" s="151"/>
      <c r="C19" s="126"/>
      <c r="D19" s="142"/>
      <c r="E19" s="204"/>
      <c r="F19" s="151"/>
      <c r="G19" s="126"/>
      <c r="H19" s="126"/>
      <c r="J19" s="106"/>
      <c r="K19" s="107" t="s">
        <v>574</v>
      </c>
    </row>
    <row r="20" spans="1:11" x14ac:dyDescent="0.25">
      <c r="A20" s="204"/>
      <c r="B20" s="151"/>
      <c r="C20" s="126"/>
      <c r="D20" s="142"/>
      <c r="E20" s="204"/>
      <c r="F20" s="151"/>
      <c r="G20" s="126"/>
      <c r="H20" s="126"/>
    </row>
    <row r="21" spans="1:11" x14ac:dyDescent="0.25">
      <c r="A21" s="204"/>
      <c r="B21" s="151"/>
      <c r="C21" s="126"/>
      <c r="D21" s="142"/>
      <c r="E21" s="204"/>
      <c r="F21" s="151"/>
      <c r="G21" s="126"/>
      <c r="H21" s="126"/>
    </row>
    <row r="22" spans="1:11" x14ac:dyDescent="0.25">
      <c r="A22" s="205"/>
      <c r="B22" s="151"/>
      <c r="C22" s="126"/>
      <c r="D22" s="142"/>
      <c r="E22" s="205"/>
      <c r="F22" s="151"/>
      <c r="G22" s="126"/>
      <c r="H22" s="126"/>
    </row>
    <row r="23" spans="1:11" x14ac:dyDescent="0.25">
      <c r="A23" s="203" t="s">
        <v>9</v>
      </c>
      <c r="B23" s="141" t="s">
        <v>506</v>
      </c>
      <c r="C23" s="126" t="s">
        <v>423</v>
      </c>
      <c r="D23" s="142"/>
      <c r="E23" s="203" t="s">
        <v>36</v>
      </c>
      <c r="F23" s="143" t="s">
        <v>466</v>
      </c>
      <c r="G23" s="126" t="s">
        <v>423</v>
      </c>
      <c r="H23" s="126"/>
    </row>
    <row r="24" spans="1:11" x14ac:dyDescent="0.25">
      <c r="A24" s="204"/>
      <c r="B24" s="143" t="s">
        <v>462</v>
      </c>
      <c r="C24" s="126" t="s">
        <v>423</v>
      </c>
      <c r="D24" s="142"/>
      <c r="E24" s="204"/>
      <c r="F24" s="143" t="s">
        <v>467</v>
      </c>
      <c r="G24" s="126" t="s">
        <v>423</v>
      </c>
      <c r="H24" s="126"/>
    </row>
    <row r="25" spans="1:11" x14ac:dyDescent="0.25">
      <c r="A25" s="204"/>
      <c r="B25" s="143" t="s">
        <v>463</v>
      </c>
      <c r="C25" s="126" t="s">
        <v>423</v>
      </c>
      <c r="D25" s="142"/>
      <c r="E25" s="204"/>
      <c r="F25" s="144" t="s">
        <v>486</v>
      </c>
      <c r="G25" s="126"/>
      <c r="H25" s="126" t="s">
        <v>423</v>
      </c>
    </row>
    <row r="26" spans="1:11" x14ac:dyDescent="0.25">
      <c r="A26" s="204"/>
      <c r="B26" s="141" t="s">
        <v>494</v>
      </c>
      <c r="C26" s="126" t="s">
        <v>423</v>
      </c>
      <c r="D26" s="142"/>
      <c r="E26" s="204"/>
      <c r="F26" s="153" t="s">
        <v>497</v>
      </c>
      <c r="G26" s="126" t="s">
        <v>423</v>
      </c>
      <c r="H26" s="126"/>
    </row>
    <row r="27" spans="1:11" ht="30" x14ac:dyDescent="0.25">
      <c r="A27" s="204"/>
      <c r="B27" s="152" t="s">
        <v>464</v>
      </c>
      <c r="C27" s="126" t="s">
        <v>423</v>
      </c>
      <c r="D27" s="142"/>
      <c r="E27" s="204"/>
      <c r="F27" s="153" t="s">
        <v>498</v>
      </c>
      <c r="G27" s="126"/>
      <c r="H27" s="126" t="s">
        <v>423</v>
      </c>
    </row>
    <row r="28" spans="1:11" x14ac:dyDescent="0.25">
      <c r="A28" s="204"/>
      <c r="B28" s="144" t="s">
        <v>477</v>
      </c>
      <c r="C28" s="126" t="s">
        <v>423</v>
      </c>
      <c r="D28" s="142"/>
      <c r="E28" s="204"/>
      <c r="F28" s="141" t="s">
        <v>555</v>
      </c>
      <c r="G28" s="126" t="s">
        <v>423</v>
      </c>
      <c r="H28" s="126"/>
    </row>
    <row r="29" spans="1:11" x14ac:dyDescent="0.25">
      <c r="A29" s="204"/>
      <c r="B29" s="144" t="s">
        <v>478</v>
      </c>
      <c r="C29" s="126" t="s">
        <v>423</v>
      </c>
      <c r="D29" s="142"/>
      <c r="E29" s="204"/>
      <c r="F29" s="141" t="s">
        <v>556</v>
      </c>
      <c r="G29" s="126"/>
      <c r="H29" s="126" t="s">
        <v>423</v>
      </c>
    </row>
    <row r="30" spans="1:11" x14ac:dyDescent="0.25">
      <c r="A30" s="204"/>
      <c r="B30" s="153" t="s">
        <v>462</v>
      </c>
      <c r="C30" s="126"/>
      <c r="D30" s="142" t="s">
        <v>423</v>
      </c>
      <c r="E30" s="204"/>
      <c r="F30" s="145" t="s">
        <v>526</v>
      </c>
      <c r="G30" s="126" t="s">
        <v>423</v>
      </c>
      <c r="H30" s="126"/>
    </row>
    <row r="31" spans="1:11" ht="30" x14ac:dyDescent="0.25">
      <c r="A31" s="204"/>
      <c r="B31" s="147" t="s">
        <v>543</v>
      </c>
      <c r="C31" s="126"/>
      <c r="D31" s="142" t="s">
        <v>423</v>
      </c>
      <c r="E31" s="204"/>
      <c r="F31" s="148" t="s">
        <v>589</v>
      </c>
      <c r="G31" s="149" t="s">
        <v>423</v>
      </c>
      <c r="H31" s="149"/>
    </row>
    <row r="32" spans="1:11" ht="28.5" customHeight="1" x14ac:dyDescent="0.25">
      <c r="A32" s="204"/>
      <c r="B32" s="154" t="s">
        <v>11</v>
      </c>
      <c r="C32" s="126"/>
      <c r="D32" s="142" t="s">
        <v>423</v>
      </c>
      <c r="E32" s="204"/>
      <c r="F32" s="148" t="s">
        <v>590</v>
      </c>
      <c r="G32" s="149" t="s">
        <v>423</v>
      </c>
      <c r="H32" s="149"/>
    </row>
    <row r="33" spans="1:8" ht="30" customHeight="1" x14ac:dyDescent="0.25">
      <c r="A33" s="204"/>
      <c r="B33" s="148" t="s">
        <v>577</v>
      </c>
      <c r="C33" s="149" t="s">
        <v>423</v>
      </c>
      <c r="D33" s="142"/>
      <c r="E33" s="204"/>
      <c r="F33" s="148" t="s">
        <v>591</v>
      </c>
      <c r="G33" s="149" t="s">
        <v>423</v>
      </c>
      <c r="H33" s="149"/>
    </row>
    <row r="34" spans="1:8" ht="33" x14ac:dyDescent="0.25">
      <c r="A34" s="204"/>
      <c r="B34" s="148" t="s">
        <v>578</v>
      </c>
      <c r="C34" s="149" t="s">
        <v>423</v>
      </c>
      <c r="D34" s="142"/>
      <c r="E34" s="204"/>
      <c r="F34" s="148" t="s">
        <v>592</v>
      </c>
      <c r="G34" s="149" t="s">
        <v>423</v>
      </c>
      <c r="H34" s="149"/>
    </row>
    <row r="35" spans="1:8" ht="16.5" x14ac:dyDescent="0.3">
      <c r="A35" s="204"/>
      <c r="B35" s="155" t="s">
        <v>579</v>
      </c>
      <c r="C35" s="149"/>
      <c r="D35" s="150" t="s">
        <v>423</v>
      </c>
      <c r="E35" s="204"/>
      <c r="F35" s="148" t="s">
        <v>593</v>
      </c>
      <c r="G35" s="149"/>
      <c r="H35" s="149" t="s">
        <v>423</v>
      </c>
    </row>
    <row r="36" spans="1:8" ht="33" x14ac:dyDescent="0.25">
      <c r="A36" s="204"/>
      <c r="B36" s="163" t="s">
        <v>580</v>
      </c>
      <c r="C36" s="184"/>
      <c r="D36" s="185" t="s">
        <v>423</v>
      </c>
      <c r="E36" s="204"/>
      <c r="F36" s="148" t="s">
        <v>594</v>
      </c>
      <c r="G36" s="149"/>
      <c r="H36" s="149" t="s">
        <v>423</v>
      </c>
    </row>
    <row r="37" spans="1:8" ht="47.25" customHeight="1" x14ac:dyDescent="0.3">
      <c r="A37" s="204"/>
      <c r="B37" s="156" t="s">
        <v>581</v>
      </c>
      <c r="C37" s="149" t="s">
        <v>423</v>
      </c>
      <c r="E37" s="204"/>
      <c r="F37" s="148" t="s">
        <v>595</v>
      </c>
      <c r="G37" s="149"/>
      <c r="H37" s="149" t="s">
        <v>423</v>
      </c>
    </row>
    <row r="38" spans="1:8" ht="33" x14ac:dyDescent="0.3">
      <c r="A38" s="204"/>
      <c r="B38" s="156" t="s">
        <v>622</v>
      </c>
      <c r="C38" s="149" t="s">
        <v>423</v>
      </c>
      <c r="D38" s="150"/>
      <c r="E38" s="204"/>
      <c r="F38" s="148" t="s">
        <v>596</v>
      </c>
      <c r="G38" s="149"/>
      <c r="H38" s="149" t="s">
        <v>423</v>
      </c>
    </row>
    <row r="39" spans="1:8" ht="16.5" x14ac:dyDescent="0.25">
      <c r="A39" s="204"/>
      <c r="B39" s="157"/>
      <c r="C39" s="149"/>
      <c r="D39" s="142"/>
      <c r="E39" s="204"/>
      <c r="F39" s="148" t="s">
        <v>597</v>
      </c>
      <c r="G39" s="149" t="s">
        <v>423</v>
      </c>
      <c r="H39" s="149"/>
    </row>
    <row r="40" spans="1:8" ht="16.5" x14ac:dyDescent="0.25">
      <c r="A40" s="204"/>
      <c r="B40" s="157"/>
      <c r="C40" s="149"/>
      <c r="D40" s="142"/>
      <c r="E40" s="204"/>
      <c r="F40" s="198" t="s">
        <v>898</v>
      </c>
      <c r="G40" s="18"/>
      <c r="H40" s="18" t="s">
        <v>707</v>
      </c>
    </row>
    <row r="41" spans="1:8" ht="16.5" x14ac:dyDescent="0.25">
      <c r="A41" s="204"/>
      <c r="B41" s="157"/>
      <c r="C41" s="149"/>
      <c r="D41" s="142"/>
      <c r="E41" s="204"/>
      <c r="F41" s="198" t="s">
        <v>899</v>
      </c>
      <c r="G41" s="18"/>
      <c r="H41" s="18" t="s">
        <v>707</v>
      </c>
    </row>
    <row r="42" spans="1:8" x14ac:dyDescent="0.25">
      <c r="A42" s="205"/>
      <c r="B42" s="151"/>
      <c r="C42" s="126"/>
      <c r="D42" s="142"/>
      <c r="E42" s="205"/>
      <c r="F42" s="198" t="s">
        <v>900</v>
      </c>
      <c r="G42" s="18"/>
      <c r="H42" s="18" t="s">
        <v>707</v>
      </c>
    </row>
    <row r="43" spans="1:8" x14ac:dyDescent="0.25">
      <c r="A43" s="203" t="s">
        <v>14</v>
      </c>
      <c r="B43" s="143" t="s">
        <v>465</v>
      </c>
      <c r="C43" s="126" t="s">
        <v>423</v>
      </c>
      <c r="D43" s="158"/>
      <c r="E43" s="203" t="s">
        <v>40</v>
      </c>
      <c r="F43" s="129" t="s">
        <v>468</v>
      </c>
      <c r="G43" s="126" t="s">
        <v>423</v>
      </c>
      <c r="H43" s="126"/>
    </row>
    <row r="44" spans="1:8" x14ac:dyDescent="0.25">
      <c r="A44" s="204"/>
      <c r="B44" s="144" t="s">
        <v>479</v>
      </c>
      <c r="C44" s="126" t="s">
        <v>423</v>
      </c>
      <c r="D44" s="142"/>
      <c r="E44" s="204"/>
      <c r="F44" s="143" t="s">
        <v>469</v>
      </c>
      <c r="G44" s="126"/>
      <c r="H44" s="126" t="s">
        <v>423</v>
      </c>
    </row>
    <row r="45" spans="1:8" x14ac:dyDescent="0.25">
      <c r="A45" s="204"/>
      <c r="B45" s="159" t="s">
        <v>480</v>
      </c>
      <c r="C45" s="126"/>
      <c r="D45" s="142" t="s">
        <v>423</v>
      </c>
      <c r="E45" s="204"/>
      <c r="F45" s="130" t="s">
        <v>488</v>
      </c>
      <c r="G45" s="126"/>
      <c r="H45" s="126" t="s">
        <v>423</v>
      </c>
    </row>
    <row r="46" spans="1:8" x14ac:dyDescent="0.25">
      <c r="A46" s="204"/>
      <c r="B46" s="145" t="s">
        <v>15</v>
      </c>
      <c r="C46" s="126" t="s">
        <v>423</v>
      </c>
      <c r="D46" s="142"/>
      <c r="E46" s="204"/>
      <c r="F46" s="131" t="s">
        <v>499</v>
      </c>
      <c r="G46" s="126" t="s">
        <v>423</v>
      </c>
      <c r="H46" s="126"/>
    </row>
    <row r="47" spans="1:8" x14ac:dyDescent="0.25">
      <c r="A47" s="204"/>
      <c r="B47" s="160" t="s">
        <v>507</v>
      </c>
      <c r="C47" s="126" t="s">
        <v>423</v>
      </c>
      <c r="D47" s="142"/>
      <c r="E47" s="204"/>
      <c r="F47" s="174" t="s">
        <v>527</v>
      </c>
      <c r="G47" s="126" t="s">
        <v>423</v>
      </c>
      <c r="H47" s="126"/>
    </row>
    <row r="48" spans="1:8" x14ac:dyDescent="0.25">
      <c r="A48" s="204"/>
      <c r="B48" s="161" t="s">
        <v>508</v>
      </c>
      <c r="C48" s="126"/>
      <c r="D48" s="142" t="s">
        <v>423</v>
      </c>
      <c r="E48" s="204"/>
      <c r="F48" s="166" t="s">
        <v>528</v>
      </c>
      <c r="G48" s="126" t="s">
        <v>423</v>
      </c>
      <c r="H48" s="126"/>
    </row>
    <row r="49" spans="1:8" ht="16.5" x14ac:dyDescent="0.25">
      <c r="A49" s="204"/>
      <c r="B49" s="148" t="s">
        <v>582</v>
      </c>
      <c r="C49" s="149"/>
      <c r="D49" s="150" t="s">
        <v>423</v>
      </c>
      <c r="E49" s="204"/>
      <c r="F49" s="145" t="s">
        <v>45</v>
      </c>
      <c r="G49" s="126" t="s">
        <v>423</v>
      </c>
      <c r="H49" s="126"/>
    </row>
    <row r="50" spans="1:8" ht="16.5" x14ac:dyDescent="0.25">
      <c r="A50" s="204"/>
      <c r="B50" s="162" t="s">
        <v>583</v>
      </c>
      <c r="C50" s="149" t="s">
        <v>423</v>
      </c>
      <c r="D50" s="150"/>
      <c r="E50" s="204"/>
      <c r="F50" s="145" t="s">
        <v>46</v>
      </c>
      <c r="G50" s="126" t="s">
        <v>423</v>
      </c>
      <c r="H50" s="126"/>
    </row>
    <row r="51" spans="1:8" ht="30" customHeight="1" x14ac:dyDescent="0.25">
      <c r="A51" s="204"/>
      <c r="B51" s="148" t="s">
        <v>584</v>
      </c>
      <c r="C51" s="149"/>
      <c r="D51" s="150" t="s">
        <v>423</v>
      </c>
      <c r="E51" s="204"/>
      <c r="F51" s="145" t="s">
        <v>529</v>
      </c>
      <c r="G51" s="126" t="s">
        <v>423</v>
      </c>
      <c r="H51" s="126"/>
    </row>
    <row r="52" spans="1:8" ht="16.5" x14ac:dyDescent="0.3">
      <c r="A52" s="204"/>
      <c r="B52" s="155" t="s">
        <v>585</v>
      </c>
      <c r="C52" s="149"/>
      <c r="D52" s="150" t="s">
        <v>423</v>
      </c>
      <c r="E52" s="204"/>
      <c r="F52" s="138" t="s">
        <v>43</v>
      </c>
      <c r="G52" s="126" t="s">
        <v>423</v>
      </c>
      <c r="H52" s="126"/>
    </row>
    <row r="53" spans="1:8" ht="33" x14ac:dyDescent="0.25">
      <c r="A53" s="204"/>
      <c r="B53" s="163" t="s">
        <v>586</v>
      </c>
      <c r="C53" s="150"/>
      <c r="D53" s="150" t="s">
        <v>423</v>
      </c>
      <c r="E53" s="204"/>
      <c r="F53" s="148" t="s">
        <v>598</v>
      </c>
      <c r="G53" s="149"/>
      <c r="H53" s="149" t="s">
        <v>423</v>
      </c>
    </row>
    <row r="54" spans="1:8" ht="33" x14ac:dyDescent="0.3">
      <c r="A54" s="204"/>
      <c r="B54" s="198" t="s">
        <v>901</v>
      </c>
      <c r="C54" s="18"/>
      <c r="D54" s="19" t="s">
        <v>423</v>
      </c>
      <c r="E54" s="204"/>
      <c r="F54" s="156" t="s">
        <v>599</v>
      </c>
      <c r="G54" s="149" t="s">
        <v>423</v>
      </c>
      <c r="H54" s="149"/>
    </row>
    <row r="55" spans="1:8" x14ac:dyDescent="0.25">
      <c r="A55" s="204"/>
      <c r="B55" s="199" t="s">
        <v>902</v>
      </c>
      <c r="C55" s="18"/>
      <c r="D55" s="19" t="s">
        <v>423</v>
      </c>
      <c r="E55" s="204"/>
      <c r="F55" s="183" t="s">
        <v>604</v>
      </c>
      <c r="G55" s="18"/>
      <c r="H55" s="126" t="s">
        <v>423</v>
      </c>
    </row>
    <row r="56" spans="1:8" ht="30" x14ac:dyDescent="0.25">
      <c r="A56" s="204"/>
      <c r="B56" s="164"/>
      <c r="C56" s="142"/>
      <c r="D56" s="142"/>
      <c r="E56" s="204"/>
      <c r="F56" s="200" t="s">
        <v>903</v>
      </c>
      <c r="G56" s="18"/>
      <c r="H56" s="18" t="s">
        <v>707</v>
      </c>
    </row>
    <row r="57" spans="1:8" x14ac:dyDescent="0.25">
      <c r="A57" s="205"/>
      <c r="B57" s="164"/>
      <c r="C57" s="142"/>
      <c r="D57" s="142"/>
      <c r="E57" s="205"/>
      <c r="F57" s="151"/>
      <c r="G57" s="126"/>
      <c r="H57" s="126"/>
    </row>
    <row r="58" spans="1:8" x14ac:dyDescent="0.25">
      <c r="A58" s="203" t="s">
        <v>18</v>
      </c>
      <c r="B58" s="152" t="s">
        <v>481</v>
      </c>
      <c r="C58" s="126" t="s">
        <v>423</v>
      </c>
      <c r="D58" s="142"/>
      <c r="E58" s="207" t="s">
        <v>48</v>
      </c>
      <c r="F58" s="143" t="s">
        <v>470</v>
      </c>
      <c r="G58" s="126"/>
      <c r="H58" s="126" t="s">
        <v>423</v>
      </c>
    </row>
    <row r="59" spans="1:8" x14ac:dyDescent="0.25">
      <c r="A59" s="204"/>
      <c r="B59" s="165" t="s">
        <v>495</v>
      </c>
      <c r="C59" s="126" t="s">
        <v>423</v>
      </c>
      <c r="D59" s="142"/>
      <c r="E59" s="208"/>
      <c r="F59" s="143" t="s">
        <v>471</v>
      </c>
      <c r="G59" s="126"/>
      <c r="H59" s="126" t="s">
        <v>423</v>
      </c>
    </row>
    <row r="60" spans="1:8" ht="30" x14ac:dyDescent="0.25">
      <c r="A60" s="204"/>
      <c r="B60" s="166" t="s">
        <v>509</v>
      </c>
      <c r="C60" s="126" t="s">
        <v>423</v>
      </c>
      <c r="D60" s="142"/>
      <c r="E60" s="208"/>
      <c r="F60" s="144" t="s">
        <v>489</v>
      </c>
      <c r="G60" s="126" t="s">
        <v>423</v>
      </c>
      <c r="H60" s="126"/>
    </row>
    <row r="61" spans="1:8" ht="30" x14ac:dyDescent="0.25">
      <c r="A61" s="204"/>
      <c r="B61" s="161" t="s">
        <v>510</v>
      </c>
      <c r="C61" s="126" t="s">
        <v>423</v>
      </c>
      <c r="D61" s="142"/>
      <c r="E61" s="208"/>
      <c r="F61" s="175" t="s">
        <v>490</v>
      </c>
      <c r="G61" s="126"/>
      <c r="H61" s="126" t="s">
        <v>423</v>
      </c>
    </row>
    <row r="62" spans="1:8" x14ac:dyDescent="0.25">
      <c r="A62" s="204"/>
      <c r="B62" s="161" t="s">
        <v>511</v>
      </c>
      <c r="C62" s="126" t="s">
        <v>423</v>
      </c>
      <c r="D62" s="142"/>
      <c r="E62" s="208"/>
      <c r="F62" s="141" t="s">
        <v>549</v>
      </c>
      <c r="G62" s="126"/>
      <c r="H62" s="126" t="s">
        <v>423</v>
      </c>
    </row>
    <row r="63" spans="1:8" x14ac:dyDescent="0.25">
      <c r="A63" s="204"/>
      <c r="B63" s="167" t="s">
        <v>565</v>
      </c>
      <c r="C63" s="126" t="s">
        <v>423</v>
      </c>
      <c r="D63" s="142"/>
      <c r="E63" s="208"/>
      <c r="F63" s="153" t="s">
        <v>500</v>
      </c>
      <c r="G63" s="126"/>
      <c r="H63" s="126" t="s">
        <v>423</v>
      </c>
    </row>
    <row r="64" spans="1:8" x14ac:dyDescent="0.25">
      <c r="A64" s="204"/>
      <c r="B64" s="168" t="s">
        <v>566</v>
      </c>
      <c r="C64" s="126"/>
      <c r="D64" s="142" t="s">
        <v>423</v>
      </c>
      <c r="E64" s="208"/>
      <c r="F64" s="145" t="s">
        <v>49</v>
      </c>
      <c r="G64" s="126"/>
      <c r="H64" s="126" t="s">
        <v>423</v>
      </c>
    </row>
    <row r="65" spans="1:8" x14ac:dyDescent="0.25">
      <c r="A65" s="204"/>
      <c r="B65" s="167" t="s">
        <v>567</v>
      </c>
      <c r="C65" s="126"/>
      <c r="D65" s="142" t="s">
        <v>423</v>
      </c>
      <c r="E65" s="208"/>
      <c r="F65" s="176" t="s">
        <v>569</v>
      </c>
      <c r="G65" s="126"/>
      <c r="H65" s="126" t="s">
        <v>423</v>
      </c>
    </row>
    <row r="66" spans="1:8" ht="37.5" customHeight="1" x14ac:dyDescent="0.25">
      <c r="A66" s="204"/>
      <c r="B66" s="163" t="s">
        <v>587</v>
      </c>
      <c r="C66" s="149" t="s">
        <v>423</v>
      </c>
      <c r="D66" s="150"/>
      <c r="E66" s="208"/>
      <c r="F66" s="177" t="s">
        <v>623</v>
      </c>
      <c r="G66" s="126"/>
      <c r="H66" s="126" t="s">
        <v>423</v>
      </c>
    </row>
    <row r="67" spans="1:8" ht="34.5" customHeight="1" x14ac:dyDescent="0.25">
      <c r="A67" s="204"/>
      <c r="B67" s="163" t="s">
        <v>588</v>
      </c>
      <c r="C67" s="149" t="s">
        <v>423</v>
      </c>
      <c r="D67" s="150"/>
      <c r="E67" s="208"/>
      <c r="F67" s="181" t="s">
        <v>601</v>
      </c>
      <c r="G67" s="126" t="s">
        <v>423</v>
      </c>
      <c r="H67" s="126"/>
    </row>
    <row r="68" spans="1:8" ht="30" x14ac:dyDescent="0.25">
      <c r="A68" s="204"/>
      <c r="B68" s="181" t="s">
        <v>601</v>
      </c>
      <c r="C68" s="18" t="s">
        <v>423</v>
      </c>
      <c r="D68" s="142"/>
      <c r="E68" s="208"/>
      <c r="F68" s="198" t="s">
        <v>904</v>
      </c>
      <c r="G68" s="18"/>
      <c r="H68" s="18" t="s">
        <v>707</v>
      </c>
    </row>
    <row r="69" spans="1:8" x14ac:dyDescent="0.25">
      <c r="A69" s="204"/>
      <c r="B69" s="151"/>
      <c r="C69" s="126"/>
      <c r="D69" s="142"/>
      <c r="E69" s="208"/>
      <c r="F69" s="201" t="s">
        <v>905</v>
      </c>
      <c r="G69" s="18" t="s">
        <v>707</v>
      </c>
      <c r="H69" s="18"/>
    </row>
    <row r="70" spans="1:8" x14ac:dyDescent="0.25">
      <c r="A70" s="204"/>
      <c r="B70" s="151"/>
      <c r="C70" s="126"/>
      <c r="D70" s="142"/>
      <c r="E70" s="208"/>
      <c r="F70" s="201" t="s">
        <v>906</v>
      </c>
      <c r="G70" s="18"/>
      <c r="H70" s="18" t="s">
        <v>707</v>
      </c>
    </row>
    <row r="71" spans="1:8" x14ac:dyDescent="0.25">
      <c r="A71" s="205"/>
      <c r="B71" s="151"/>
      <c r="C71" s="126"/>
      <c r="D71" s="142"/>
      <c r="E71" s="209"/>
      <c r="F71" s="151"/>
      <c r="G71" s="126"/>
      <c r="H71" s="126"/>
    </row>
    <row r="72" spans="1:8" x14ac:dyDescent="0.25">
      <c r="A72" s="203" t="s">
        <v>22</v>
      </c>
      <c r="B72" s="169" t="s">
        <v>513</v>
      </c>
      <c r="C72" s="126"/>
      <c r="D72" s="142" t="s">
        <v>423</v>
      </c>
      <c r="E72" s="203" t="s">
        <v>53</v>
      </c>
      <c r="F72" s="141" t="s">
        <v>530</v>
      </c>
      <c r="G72" s="126" t="s">
        <v>423</v>
      </c>
      <c r="H72" s="126"/>
    </row>
    <row r="73" spans="1:8" x14ac:dyDescent="0.25">
      <c r="A73" s="204"/>
      <c r="B73" s="169" t="s">
        <v>514</v>
      </c>
      <c r="C73" s="126" t="s">
        <v>423</v>
      </c>
      <c r="D73" s="142"/>
      <c r="E73" s="204"/>
      <c r="F73" s="141" t="s">
        <v>531</v>
      </c>
      <c r="G73" s="126" t="s">
        <v>423</v>
      </c>
      <c r="H73" s="126"/>
    </row>
    <row r="74" spans="1:8" x14ac:dyDescent="0.25">
      <c r="A74" s="204"/>
      <c r="B74" s="152" t="s">
        <v>482</v>
      </c>
      <c r="C74" s="126" t="s">
        <v>423</v>
      </c>
      <c r="D74" s="142"/>
      <c r="E74" s="204"/>
      <c r="F74" s="143" t="s">
        <v>472</v>
      </c>
      <c r="G74" s="126" t="s">
        <v>423</v>
      </c>
      <c r="H74" s="126"/>
    </row>
    <row r="75" spans="1:8" x14ac:dyDescent="0.25">
      <c r="A75" s="204"/>
      <c r="B75" s="160" t="s">
        <v>23</v>
      </c>
      <c r="C75" s="126"/>
      <c r="D75" s="142" t="s">
        <v>423</v>
      </c>
      <c r="E75" s="204"/>
      <c r="F75" s="143" t="s">
        <v>473</v>
      </c>
      <c r="G75" s="126" t="s">
        <v>423</v>
      </c>
      <c r="H75" s="126"/>
    </row>
    <row r="76" spans="1:8" x14ac:dyDescent="0.25">
      <c r="A76" s="204"/>
      <c r="B76" s="106" t="s">
        <v>512</v>
      </c>
      <c r="C76" s="126" t="s">
        <v>423</v>
      </c>
      <c r="D76" s="142"/>
      <c r="E76" s="204"/>
      <c r="F76" s="143" t="s">
        <v>474</v>
      </c>
      <c r="G76" s="126" t="s">
        <v>423</v>
      </c>
      <c r="H76" s="126"/>
    </row>
    <row r="77" spans="1:8" ht="15" customHeight="1" x14ac:dyDescent="0.25">
      <c r="A77" s="204"/>
      <c r="B77" s="170"/>
      <c r="C77" s="126"/>
      <c r="D77" s="142"/>
      <c r="E77" s="204"/>
      <c r="F77" s="141" t="s">
        <v>534</v>
      </c>
      <c r="G77" s="126" t="s">
        <v>423</v>
      </c>
      <c r="H77" s="126"/>
    </row>
    <row r="78" spans="1:8" ht="30" customHeight="1" x14ac:dyDescent="0.25">
      <c r="A78" s="204"/>
      <c r="B78" s="170"/>
      <c r="C78" s="126"/>
      <c r="D78" s="142"/>
      <c r="E78" s="204"/>
      <c r="F78" s="153" t="s">
        <v>501</v>
      </c>
      <c r="G78" s="126"/>
      <c r="H78" s="126" t="s">
        <v>423</v>
      </c>
    </row>
    <row r="79" spans="1:8" x14ac:dyDescent="0.25">
      <c r="A79" s="204"/>
      <c r="B79" s="164"/>
      <c r="C79" s="126"/>
      <c r="D79" s="142"/>
      <c r="E79" s="204"/>
      <c r="F79" s="141" t="s">
        <v>557</v>
      </c>
      <c r="G79" s="126" t="s">
        <v>423</v>
      </c>
      <c r="H79" s="126"/>
    </row>
    <row r="80" spans="1:8" x14ac:dyDescent="0.25">
      <c r="A80" s="204"/>
      <c r="B80" s="106"/>
      <c r="C80" s="126"/>
      <c r="D80" s="142"/>
      <c r="E80" s="204"/>
      <c r="F80" s="141" t="s">
        <v>558</v>
      </c>
      <c r="G80" s="126" t="s">
        <v>423</v>
      </c>
      <c r="H80" s="126"/>
    </row>
    <row r="81" spans="1:8" x14ac:dyDescent="0.25">
      <c r="A81" s="204"/>
      <c r="B81" s="106"/>
      <c r="C81" s="126"/>
      <c r="D81" s="142"/>
      <c r="E81" s="204"/>
      <c r="F81" s="190" t="s">
        <v>636</v>
      </c>
      <c r="G81" s="18"/>
      <c r="H81" s="18" t="s">
        <v>423</v>
      </c>
    </row>
    <row r="82" spans="1:8" x14ac:dyDescent="0.25">
      <c r="A82" s="204"/>
      <c r="B82" s="106"/>
      <c r="C82" s="126"/>
      <c r="D82" s="142"/>
      <c r="E82" s="204"/>
      <c r="F82" s="190" t="s">
        <v>637</v>
      </c>
      <c r="G82" s="18"/>
      <c r="H82" s="18" t="s">
        <v>423</v>
      </c>
    </row>
    <row r="83" spans="1:8" x14ac:dyDescent="0.25">
      <c r="A83" s="204"/>
      <c r="B83" s="106"/>
      <c r="C83" s="126"/>
      <c r="D83" s="142"/>
      <c r="E83" s="204"/>
      <c r="F83" s="151"/>
      <c r="G83" s="126"/>
      <c r="H83" s="126"/>
    </row>
    <row r="84" spans="1:8" x14ac:dyDescent="0.25">
      <c r="A84" s="204"/>
      <c r="B84" s="106"/>
      <c r="C84" s="126"/>
      <c r="D84" s="142"/>
      <c r="E84" s="204"/>
      <c r="F84" s="151"/>
      <c r="G84" s="126"/>
      <c r="H84" s="126"/>
    </row>
    <row r="85" spans="1:8" x14ac:dyDescent="0.25">
      <c r="A85" s="205"/>
      <c r="B85" s="164"/>
      <c r="C85" s="126"/>
      <c r="D85" s="142"/>
      <c r="E85" s="205"/>
      <c r="F85" s="151"/>
      <c r="G85" s="126"/>
      <c r="H85" s="126"/>
    </row>
    <row r="86" spans="1:8" ht="15" customHeight="1" x14ac:dyDescent="0.25">
      <c r="A86" s="203" t="s">
        <v>27</v>
      </c>
      <c r="B86" s="171" t="s">
        <v>483</v>
      </c>
      <c r="C86" s="126" t="s">
        <v>423</v>
      </c>
      <c r="D86" s="142"/>
      <c r="E86" s="203" t="s">
        <v>58</v>
      </c>
      <c r="F86" s="141" t="s">
        <v>502</v>
      </c>
      <c r="G86" s="126"/>
      <c r="H86" s="178" t="s">
        <v>423</v>
      </c>
    </row>
    <row r="87" spans="1:8" x14ac:dyDescent="0.25">
      <c r="A87" s="204"/>
      <c r="B87" s="172" t="s">
        <v>520</v>
      </c>
      <c r="C87" s="126" t="s">
        <v>423</v>
      </c>
      <c r="D87" s="142"/>
      <c r="E87" s="204"/>
      <c r="F87" s="143" t="s">
        <v>475</v>
      </c>
      <c r="G87" s="126"/>
      <c r="H87" s="178" t="s">
        <v>423</v>
      </c>
    </row>
    <row r="88" spans="1:8" x14ac:dyDescent="0.25">
      <c r="A88" s="204"/>
      <c r="B88" s="145" t="s">
        <v>517</v>
      </c>
      <c r="C88" s="126" t="s">
        <v>423</v>
      </c>
      <c r="D88" s="142"/>
      <c r="E88" s="204"/>
      <c r="F88" s="144" t="s">
        <v>491</v>
      </c>
      <c r="G88" s="126" t="s">
        <v>423</v>
      </c>
      <c r="H88" s="126"/>
    </row>
    <row r="89" spans="1:8" ht="45" x14ac:dyDescent="0.25">
      <c r="A89" s="204"/>
      <c r="B89" s="145" t="s">
        <v>518</v>
      </c>
      <c r="C89" s="126" t="s">
        <v>423</v>
      </c>
      <c r="D89" s="142"/>
      <c r="E89" s="204"/>
      <c r="F89" s="144" t="s">
        <v>492</v>
      </c>
      <c r="G89" s="126"/>
      <c r="H89" s="126" t="s">
        <v>423</v>
      </c>
    </row>
    <row r="90" spans="1:8" ht="15.75" customHeight="1" x14ac:dyDescent="0.25">
      <c r="A90" s="204"/>
      <c r="B90" s="173" t="s">
        <v>519</v>
      </c>
      <c r="C90" s="126" t="s">
        <v>423</v>
      </c>
      <c r="D90" s="142"/>
      <c r="E90" s="204"/>
      <c r="F90" s="145" t="s">
        <v>536</v>
      </c>
      <c r="G90" s="126" t="s">
        <v>423</v>
      </c>
      <c r="H90" s="126"/>
    </row>
    <row r="91" spans="1:8" ht="36.75" customHeight="1" x14ac:dyDescent="0.25">
      <c r="A91" s="204"/>
      <c r="B91" s="147" t="s">
        <v>544</v>
      </c>
      <c r="C91" s="126"/>
      <c r="D91" s="142" t="s">
        <v>423</v>
      </c>
      <c r="E91" s="204"/>
      <c r="F91" s="141" t="s">
        <v>561</v>
      </c>
      <c r="G91" s="126" t="s">
        <v>423</v>
      </c>
      <c r="H91" s="126"/>
    </row>
    <row r="92" spans="1:8" ht="30" x14ac:dyDescent="0.25">
      <c r="A92" s="204"/>
      <c r="B92" s="138" t="s">
        <v>28</v>
      </c>
      <c r="C92" s="126"/>
      <c r="D92" s="142" t="s">
        <v>423</v>
      </c>
      <c r="E92" s="204"/>
      <c r="F92" s="179" t="s">
        <v>571</v>
      </c>
      <c r="G92" s="126" t="s">
        <v>423</v>
      </c>
      <c r="H92" s="126"/>
    </row>
    <row r="93" spans="1:8" ht="16.5" x14ac:dyDescent="0.25">
      <c r="A93" s="204"/>
      <c r="B93" s="182" t="s">
        <v>602</v>
      </c>
      <c r="C93" s="142" t="s">
        <v>423</v>
      </c>
      <c r="D93" s="142"/>
      <c r="E93" s="204"/>
      <c r="F93" s="148" t="s">
        <v>600</v>
      </c>
      <c r="G93" s="149"/>
      <c r="H93" s="149" t="s">
        <v>423</v>
      </c>
    </row>
    <row r="94" spans="1:8" x14ac:dyDescent="0.25">
      <c r="A94" s="204"/>
      <c r="B94" s="202" t="s">
        <v>907</v>
      </c>
      <c r="C94" s="18" t="s">
        <v>707</v>
      </c>
      <c r="D94" s="142"/>
      <c r="E94" s="204"/>
      <c r="F94" s="182" t="s">
        <v>605</v>
      </c>
      <c r="G94" s="126" t="s">
        <v>423</v>
      </c>
      <c r="H94" s="126"/>
    </row>
    <row r="95" spans="1:8" x14ac:dyDescent="0.25">
      <c r="A95" s="205"/>
      <c r="B95" s="151"/>
      <c r="C95" s="126"/>
      <c r="D95" s="142"/>
      <c r="E95" s="204"/>
      <c r="F95" s="151"/>
      <c r="G95" s="126"/>
      <c r="H95" s="126"/>
    </row>
    <row r="96" spans="1:8" x14ac:dyDescent="0.25">
      <c r="C96" s="69"/>
      <c r="E96" s="206"/>
      <c r="F96" s="206"/>
      <c r="G96" s="206"/>
      <c r="H96" s="206"/>
    </row>
    <row r="97" spans="3:5" x14ac:dyDescent="0.25">
      <c r="C97" s="69"/>
      <c r="E97" s="128"/>
    </row>
    <row r="98" spans="3:5" x14ac:dyDescent="0.25">
      <c r="C98" s="69"/>
      <c r="E98" s="128"/>
    </row>
    <row r="99" spans="3:5" x14ac:dyDescent="0.25">
      <c r="C99" s="69"/>
      <c r="E99" s="128"/>
    </row>
    <row r="100" spans="3:5" x14ac:dyDescent="0.25">
      <c r="C100" s="69"/>
      <c r="E100" s="128"/>
    </row>
    <row r="101" spans="3:5" x14ac:dyDescent="0.25">
      <c r="C101" s="69"/>
      <c r="E101" s="128"/>
    </row>
    <row r="102" spans="3:5" x14ac:dyDescent="0.25">
      <c r="C102" s="69"/>
      <c r="E102" s="128"/>
    </row>
    <row r="103" spans="3:5" x14ac:dyDescent="0.25">
      <c r="C103" s="69"/>
    </row>
    <row r="104" spans="3:5" x14ac:dyDescent="0.25">
      <c r="C104" s="69"/>
      <c r="E104" s="128"/>
    </row>
    <row r="105" spans="3:5" x14ac:dyDescent="0.25">
      <c r="C105" s="69"/>
      <c r="E105" s="128"/>
    </row>
    <row r="106" spans="3:5" x14ac:dyDescent="0.25">
      <c r="C106" s="69"/>
      <c r="E106" s="128"/>
    </row>
    <row r="107" spans="3:5" x14ac:dyDescent="0.25">
      <c r="C107" s="69"/>
      <c r="E107" s="128"/>
    </row>
    <row r="108" spans="3:5" x14ac:dyDescent="0.25">
      <c r="C108" s="69"/>
    </row>
    <row r="109" spans="3:5" x14ac:dyDescent="0.25">
      <c r="C109" s="69"/>
      <c r="E109" s="128"/>
    </row>
    <row r="110" spans="3:5" x14ac:dyDescent="0.25">
      <c r="C110" s="69"/>
      <c r="E110" s="128"/>
    </row>
    <row r="111" spans="3:5" x14ac:dyDescent="0.25">
      <c r="C111" s="69"/>
      <c r="E111" s="128"/>
    </row>
    <row r="112" spans="3:5" x14ac:dyDescent="0.25">
      <c r="C112" s="69"/>
    </row>
    <row r="113" spans="3:5" x14ac:dyDescent="0.25">
      <c r="C113" s="69"/>
      <c r="E113" s="128"/>
    </row>
    <row r="114" spans="3:5" x14ac:dyDescent="0.25">
      <c r="C114" s="69"/>
    </row>
    <row r="115" spans="3:5" x14ac:dyDescent="0.25">
      <c r="C115" s="69"/>
    </row>
    <row r="116" spans="3:5" x14ac:dyDescent="0.25">
      <c r="C116" s="69"/>
    </row>
    <row r="117" spans="3:5" x14ac:dyDescent="0.25">
      <c r="C117" s="69"/>
    </row>
    <row r="118" spans="3:5" x14ac:dyDescent="0.25">
      <c r="C118" s="69"/>
    </row>
    <row r="119" spans="3:5" x14ac:dyDescent="0.25">
      <c r="C119" s="69"/>
    </row>
    <row r="120" spans="3:5" x14ac:dyDescent="0.25">
      <c r="C120" s="69"/>
    </row>
    <row r="121" spans="3:5" x14ac:dyDescent="0.25">
      <c r="C121" s="69"/>
    </row>
    <row r="122" spans="3:5" x14ac:dyDescent="0.25">
      <c r="C122" s="69"/>
    </row>
    <row r="123" spans="3:5" x14ac:dyDescent="0.25">
      <c r="C123" s="69"/>
    </row>
    <row r="124" spans="3:5" x14ac:dyDescent="0.25">
      <c r="C124" s="69"/>
    </row>
    <row r="125" spans="3:5" x14ac:dyDescent="0.25">
      <c r="C125" s="69"/>
    </row>
    <row r="126" spans="3:5" x14ac:dyDescent="0.25">
      <c r="C126" s="69"/>
    </row>
  </sheetData>
  <sheetProtection password="87B1" sheet="1" objects="1" scenarios="1" formatCells="0" formatColumns="0" formatRows="0"/>
  <mergeCells count="17">
    <mergeCell ref="A2:H2"/>
    <mergeCell ref="A3:H3"/>
    <mergeCell ref="A5:D5"/>
    <mergeCell ref="E5:H5"/>
    <mergeCell ref="A7:A22"/>
    <mergeCell ref="E7:E22"/>
    <mergeCell ref="A23:A42"/>
    <mergeCell ref="E23:E42"/>
    <mergeCell ref="A43:A57"/>
    <mergeCell ref="E43:E57"/>
    <mergeCell ref="A58:A71"/>
    <mergeCell ref="E58:E71"/>
    <mergeCell ref="A72:A85"/>
    <mergeCell ref="E72:E85"/>
    <mergeCell ref="A86:A95"/>
    <mergeCell ref="E86:E95"/>
    <mergeCell ref="E96:H96"/>
  </mergeCells>
  <pageMargins left="0.7" right="0.7" top="0.75" bottom="0.75" header="0.3" footer="0.3"/>
  <pageSetup orientation="portrait" horizontalDpi="0"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1"/>
  <dimension ref="A1:AY203"/>
  <sheetViews>
    <sheetView tabSelected="1" view="pageLayout" zoomScale="50" zoomScaleNormal="60" zoomScaleSheetLayoutView="20" zoomScalePageLayoutView="50" workbookViewId="0">
      <selection activeCell="D17" sqref="D17"/>
    </sheetView>
  </sheetViews>
  <sheetFormatPr baseColWidth="10" defaultRowHeight="15" x14ac:dyDescent="0.25"/>
  <cols>
    <col min="1" max="1" width="4.25" customWidth="1"/>
    <col min="2" max="2" width="20.25" customWidth="1"/>
    <col min="3" max="4" width="19.875" customWidth="1"/>
    <col min="5" max="5" width="20.25" customWidth="1"/>
    <col min="6" max="6" width="16.25" customWidth="1"/>
    <col min="7" max="7" width="8.625" hidden="1" customWidth="1"/>
    <col min="8" max="8" width="19" customWidth="1"/>
    <col min="9" max="9" width="7.75" hidden="1" customWidth="1"/>
    <col min="10" max="10" width="10.625" hidden="1" customWidth="1"/>
    <col min="11" max="12" width="16.875" customWidth="1"/>
    <col min="13" max="13" width="21.75" customWidth="1"/>
    <col min="14" max="14" width="12.75" customWidth="1"/>
    <col min="15" max="15" width="13.25" customWidth="1"/>
    <col min="16" max="16" width="12.375" customWidth="1"/>
    <col min="17" max="17" width="14.125" customWidth="1"/>
    <col min="18" max="18" width="7.75" hidden="1" customWidth="1"/>
    <col min="19" max="19" width="17.375" customWidth="1"/>
    <col min="20" max="20" width="7.75" hidden="1" customWidth="1"/>
    <col min="21" max="21" width="8.25" hidden="1" customWidth="1"/>
    <col min="22" max="22" width="17.125" customWidth="1"/>
    <col min="23" max="23" width="14.625" customWidth="1"/>
    <col min="24" max="25" width="15" style="123" customWidth="1"/>
    <col min="26" max="26" width="17.875" customWidth="1"/>
    <col min="27" max="27" width="17.375"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5" customHeight="1" x14ac:dyDescent="0.25">
      <c r="A1" s="273" t="s">
        <v>296</v>
      </c>
      <c r="B1" s="273"/>
      <c r="C1" s="237" t="s">
        <v>575</v>
      </c>
      <c r="D1" s="237"/>
      <c r="E1" s="237"/>
      <c r="F1" s="237"/>
      <c r="G1" s="237"/>
      <c r="H1" s="237"/>
      <c r="I1" s="237"/>
      <c r="J1" s="237"/>
      <c r="K1" s="237"/>
      <c r="L1" s="237"/>
      <c r="M1" s="237"/>
      <c r="N1" s="237"/>
      <c r="O1" s="237"/>
      <c r="P1" s="237"/>
      <c r="Q1" s="237"/>
      <c r="R1" s="237"/>
      <c r="S1" s="237"/>
      <c r="T1" s="237"/>
      <c r="U1" s="237"/>
      <c r="V1" s="237"/>
      <c r="W1" s="237"/>
      <c r="X1" s="237"/>
      <c r="Y1" s="237"/>
      <c r="Z1" s="237"/>
      <c r="AA1" s="237"/>
    </row>
    <row r="2" spans="1:51" ht="60.75" customHeight="1" x14ac:dyDescent="0.25">
      <c r="A2" s="273" t="s">
        <v>297</v>
      </c>
      <c r="B2" s="273"/>
      <c r="C2" s="236">
        <v>43861</v>
      </c>
      <c r="D2" s="237"/>
      <c r="E2" s="237"/>
      <c r="F2" s="237"/>
      <c r="G2" s="237"/>
      <c r="H2" s="237"/>
      <c r="I2" s="237"/>
      <c r="J2" s="237"/>
      <c r="K2" s="237"/>
      <c r="L2" s="237"/>
      <c r="M2" s="237"/>
      <c r="N2" s="237"/>
      <c r="O2" s="237"/>
      <c r="P2" s="237"/>
      <c r="Q2" s="237"/>
      <c r="R2" s="237"/>
      <c r="S2" s="237"/>
      <c r="T2" s="237"/>
      <c r="U2" s="237"/>
      <c r="V2" s="237"/>
      <c r="W2" s="237"/>
      <c r="X2" s="237"/>
      <c r="Y2" s="237"/>
      <c r="Z2" s="237"/>
      <c r="AA2" s="237"/>
    </row>
    <row r="3" spans="1:51" ht="9" customHeight="1" x14ac:dyDescent="0.25">
      <c r="A3" s="240"/>
      <c r="B3" s="240"/>
      <c r="C3" s="241"/>
      <c r="D3" s="241"/>
      <c r="E3" s="241"/>
      <c r="F3" s="241"/>
      <c r="G3" s="241"/>
      <c r="H3" s="241"/>
      <c r="I3" s="241"/>
      <c r="J3" s="241"/>
      <c r="K3" s="241"/>
      <c r="L3" s="241"/>
      <c r="M3" s="241"/>
      <c r="N3" s="241"/>
      <c r="O3" s="241"/>
      <c r="P3" s="241"/>
      <c r="Q3" s="241"/>
      <c r="R3" s="241"/>
      <c r="S3" s="241"/>
      <c r="T3" s="241"/>
      <c r="U3" s="241"/>
      <c r="V3" s="241"/>
      <c r="W3" s="242"/>
      <c r="X3" s="242"/>
      <c r="Y3" s="242"/>
      <c r="Z3" s="242"/>
    </row>
    <row r="4" spans="1:51" x14ac:dyDescent="0.25">
      <c r="A4" s="265" t="s">
        <v>345</v>
      </c>
      <c r="B4" s="265"/>
      <c r="C4" s="265"/>
      <c r="D4" s="265"/>
      <c r="E4" s="265"/>
      <c r="F4" s="243" t="s">
        <v>346</v>
      </c>
      <c r="G4" s="244"/>
      <c r="H4" s="244"/>
      <c r="I4" s="244"/>
      <c r="J4" s="244"/>
      <c r="K4" s="245"/>
      <c r="L4" s="243" t="s">
        <v>347</v>
      </c>
      <c r="M4" s="244"/>
      <c r="N4" s="244"/>
      <c r="O4" s="244"/>
      <c r="P4" s="244"/>
      <c r="Q4" s="244"/>
      <c r="R4" s="244"/>
      <c r="S4" s="244"/>
      <c r="T4" s="244"/>
      <c r="U4" s="244"/>
      <c r="V4" s="245"/>
      <c r="W4" s="239" t="s">
        <v>299</v>
      </c>
      <c r="X4" s="239"/>
      <c r="Y4" s="239"/>
      <c r="Z4" s="239"/>
      <c r="AA4" s="239"/>
    </row>
    <row r="5" spans="1:51" ht="24" customHeight="1" x14ac:dyDescent="0.25">
      <c r="A5" s="266" t="s">
        <v>0</v>
      </c>
      <c r="B5" s="266" t="s">
        <v>327</v>
      </c>
      <c r="C5" s="269" t="s">
        <v>388</v>
      </c>
      <c r="D5" s="269" t="s">
        <v>389</v>
      </c>
      <c r="E5" s="266" t="s">
        <v>289</v>
      </c>
      <c r="F5" s="246" t="s">
        <v>383</v>
      </c>
      <c r="G5" s="247"/>
      <c r="H5" s="247"/>
      <c r="I5" s="247"/>
      <c r="J5" s="247"/>
      <c r="K5" s="248"/>
      <c r="L5" s="269" t="s">
        <v>385</v>
      </c>
      <c r="M5" s="270" t="s">
        <v>384</v>
      </c>
      <c r="N5" s="269" t="s">
        <v>176</v>
      </c>
      <c r="O5" s="269"/>
      <c r="P5" s="269"/>
      <c r="Q5" s="272" t="s">
        <v>151</v>
      </c>
      <c r="R5" s="272"/>
      <c r="S5" s="272"/>
      <c r="T5" s="272"/>
      <c r="U5" s="272"/>
      <c r="V5" s="272"/>
      <c r="W5" s="257" t="s">
        <v>189</v>
      </c>
      <c r="X5" s="257" t="s">
        <v>290</v>
      </c>
      <c r="Y5" s="257" t="s">
        <v>291</v>
      </c>
      <c r="Z5" s="257" t="s">
        <v>298</v>
      </c>
      <c r="AA5" s="238" t="s">
        <v>386</v>
      </c>
    </row>
    <row r="6" spans="1:51" ht="39.75" customHeight="1" x14ac:dyDescent="0.25">
      <c r="A6" s="267"/>
      <c r="B6" s="267"/>
      <c r="C6" s="257"/>
      <c r="D6" s="257"/>
      <c r="E6" s="267"/>
      <c r="F6" s="259" t="s">
        <v>80</v>
      </c>
      <c r="G6" s="260"/>
      <c r="H6" s="86" t="s">
        <v>278</v>
      </c>
      <c r="I6" s="49"/>
      <c r="J6" s="250" t="s">
        <v>306</v>
      </c>
      <c r="K6" s="250"/>
      <c r="L6" s="257"/>
      <c r="M6" s="271"/>
      <c r="N6" s="251" t="s">
        <v>284</v>
      </c>
      <c r="O6" s="252"/>
      <c r="P6" s="253"/>
      <c r="Q6" s="249" t="s">
        <v>80</v>
      </c>
      <c r="R6" s="250"/>
      <c r="S6" s="250" t="s">
        <v>81</v>
      </c>
      <c r="T6" s="250"/>
      <c r="U6" s="72"/>
      <c r="V6" s="250" t="s">
        <v>306</v>
      </c>
      <c r="W6" s="257"/>
      <c r="X6" s="257"/>
      <c r="Y6" s="257"/>
      <c r="Z6" s="257"/>
      <c r="AA6" s="238"/>
    </row>
    <row r="7" spans="1:51" ht="30.75" customHeight="1" x14ac:dyDescent="0.25">
      <c r="A7" s="267"/>
      <c r="B7" s="267"/>
      <c r="C7" s="257"/>
      <c r="D7" s="257"/>
      <c r="E7" s="267"/>
      <c r="F7" s="261"/>
      <c r="G7" s="262"/>
      <c r="H7" s="92" t="s">
        <v>279</v>
      </c>
      <c r="I7" s="51"/>
      <c r="J7" s="250"/>
      <c r="K7" s="250"/>
      <c r="L7" s="257"/>
      <c r="M7" s="271"/>
      <c r="N7" s="254" t="s">
        <v>335</v>
      </c>
      <c r="O7" s="255"/>
      <c r="P7" s="256"/>
      <c r="Q7" s="249"/>
      <c r="R7" s="250"/>
      <c r="S7" s="250"/>
      <c r="T7" s="250"/>
      <c r="U7" s="72"/>
      <c r="V7" s="250"/>
      <c r="W7" s="257"/>
      <c r="X7" s="257"/>
      <c r="Y7" s="257"/>
      <c r="Z7" s="257"/>
      <c r="AA7" s="238"/>
    </row>
    <row r="8" spans="1:51" ht="38.25" x14ac:dyDescent="0.25">
      <c r="A8" s="268"/>
      <c r="B8" s="268"/>
      <c r="C8" s="258"/>
      <c r="D8" s="258"/>
      <c r="E8" s="268"/>
      <c r="F8" s="263"/>
      <c r="G8" s="264"/>
      <c r="H8" s="60" t="s">
        <v>81</v>
      </c>
      <c r="I8" s="50"/>
      <c r="J8" s="250"/>
      <c r="K8" s="250"/>
      <c r="L8" s="258"/>
      <c r="M8" s="270"/>
      <c r="N8" s="44" t="s">
        <v>150</v>
      </c>
      <c r="O8" s="44" t="s">
        <v>236</v>
      </c>
      <c r="P8" s="44" t="s">
        <v>237</v>
      </c>
      <c r="Q8" s="250"/>
      <c r="R8" s="250"/>
      <c r="S8" s="250"/>
      <c r="T8" s="250"/>
      <c r="U8" s="73"/>
      <c r="V8" s="250"/>
      <c r="W8" s="258"/>
      <c r="X8" s="258"/>
      <c r="Y8" s="258"/>
      <c r="Z8" s="258"/>
      <c r="AA8" s="238"/>
      <c r="AY8" s="26"/>
    </row>
    <row r="9" spans="1:51" ht="96" customHeight="1" x14ac:dyDescent="0.25">
      <c r="A9" s="228">
        <v>1</v>
      </c>
      <c r="B9" s="223" t="s">
        <v>417</v>
      </c>
      <c r="C9" s="219" t="s">
        <v>331</v>
      </c>
      <c r="D9" s="81" t="s">
        <v>418</v>
      </c>
      <c r="E9" s="223" t="s">
        <v>419</v>
      </c>
      <c r="F9" s="219" t="s">
        <v>206</v>
      </c>
      <c r="G9" s="35">
        <f>IF(F9="1 - Rara vez",1,IF(F9="2 - Improbable",2,IF(F9="3 - Posible",3,IF(F9="4 - Probable",4,IF(F9="5 - Casi seguro",5,IF(F9="1 - Baja",6,IF(F9="2 - Media",7,IF(F9="3 - Alta",8,IF(F9="Seleccione",0)))))))))</f>
        <v>3</v>
      </c>
      <c r="H9" s="219" t="s">
        <v>211</v>
      </c>
      <c r="I9" s="35">
        <f>IF(H9="1 -Insignificante",1,IF(H9="2 -Menor",2,IF(H9="3 -Moderado",3,IF(H9="5 -Moderado",6,IF(H9="4 -Mayor",4,IF(H9="10 -Mayor",7,IF(H9="5 -Catastrófico",5,IF(H9="20 -Catastrófico",8,IF(H9="1 - Mínimo/Leve",9,IF(H9="2 - Importante",10,IF(H9="3 - Fuerte",11,IF(H9="Seleccione",0))))))))))))</f>
        <v>2</v>
      </c>
      <c r="J9" s="35">
        <f>IF(AND(G9=1,I9=1),1,IF(AND(G9=1,I9=2),2,IF(AND(G9=1,I9=3),3,IF(AND(G9=1,I9=4),4,IF(AND(G9=1,I9=5),5,IF(AND(G9=2,I9=1),6,IF(AND(G9=2,I9=2),7,IF(AND(G9=2,I9=3),8,IF(AND(G9=2,I9=4),9,IF(AND(G9=2,I9=5),10,IF(AND(G9=3,I9=1),11,IF(AND(G9=3,I9=2),12,IF(AND(G9=3,I9=3),13,IF(AND(G9=3,I9=4),14,IF(AND(G9=3,I9=5),15,IF(AND(G9=4,I9=1),16,IF(AND(G9=4,I9=2),17,IF(AND(G9=4,I9=3),18,IF(AND(G9=4,I9=4),19,IF(AND(G9=4,I9=5),20,IF(AND(G9=5,I9=1),21,IF(AND(G9=5,I9=2),22,IF(AND(G9=5,I9=3),23,IF(AND(G9=5,I9=4),24,IF(AND(G9=5,I9=5),25,IF(AND(G9=1,I9=6),26,IF(AND(G9=1,I9=7),27,IF(AND(G9=1,I9=8),28,IF(AND(G9=2,I9=6),29,IF(AND(G9=2,I9=7),30,IF(AND(G9=2,I9=8),31,IF(AND(G9=3,I9=6),32,IF(AND(G9=3,I9=7),33,IF(AND(G9=3,I9=8),34,IF(AND(G9=4,I9=6),35,IF(AND(G9=4,I9=7),36,IF(AND(G9=4,I9=8),37,IF(AND(G9=5,I9=6),38,IF(AND(G9=5,I9=7),39,IF(AND(G9=5,I9=8),40,IF(AND(G9=6,I9=9),41,IF(AND(G9=6,I9=10),42,IF(AND(G9=6,I9=11),43,IF(AND(G9=7,I9=9),44,IF(AND(G9=7,I9=10),45,IF(AND(G9=7,I9=11),46,IF(AND(G9=8,I9=9),47,IF(AND(G9=8,I9=10),48,IF(AND(G9=8,I9=11),49,"Seleccione")))))))))))))))))))))))))))))))))))))))))))))))))</f>
        <v>12</v>
      </c>
      <c r="K9" s="222" t="str">
        <f>IF(J9=1,'Etapa 2 - Análisis'!$Y$4,IF(J9=2,'Etapa 2 - Análisis'!$Z$4,IF(J9=6,'Etapa 2 - Análisis'!$AD$4,IF(J9=7,'Etapa 2 - Análisis'!$AE$4,IF(J9=11,'Etapa 2 - Análisis'!$AI$4,IF(J9=3,'Etapa 2 - Análisis'!$AA$4,IF(J9=8,'Etapa 2 - Análisis'!$AF$4,IF(J9=12,'Etapa 2 - Análisis'!$AJ$4,IF(J9=16,'Etapa 2 - Análisis'!$AN$4,IF(J9=4,'Etapa 2 - Análisis'!$AB$4,IF(J9=5,'Etapa 2 - Análisis'!$AC$4,IF(J9=9,'Etapa 2 - Análisis'!$AG$4,IF(J9=13,'Etapa 2 - Análisis'!$AK$4,IF(J9=17,'Etapa 2 - Análisis'!$AO$4,IF(J9=18,'Etapa 2 - Análisis'!$AP$4,IF(J9=21,'Etapa 2 - Análisis'!$AS$4,IF(J9=22,'Etapa 2 - Análisis'!$AT$4,IF(J9=10,'Etapa 2 - Análisis'!$AH$4,IF(J9=14,'Etapa 2 - Análisis'!$AL$4,IF(J9=15,'Etapa 2 - Análisis'!$AM$4,IF(J9=19,'Etapa 2 - Análisis'!$AQ$4,IF(J9=20,'Etapa 2 - Análisis'!$AR$4,IF(J9=23,'Etapa 2 - Análisis'!$AU$4,IF(J9=24,'Etapa 2 - Análisis'!$AV$4,IF(J9=25,'Etapa 2 - Análisis'!$AW$4,IF(J9=26,'Etapa 2 - Análisis'!$Y$13,IF(J9=27,'Etapa 2 - Análisis'!$Z$13,IF(J9=28,'Etapa 2 - Análisis'!$AA$13,IF(J9=29,'Etapa 2 - Análisis'!$AB$13,IF(J9=30,'Etapa 2 - Análisis'!$AC$13,IF(J9=31,'Etapa 2 - Análisis'!$AD$13,IF(J9=32,'Etapa 2 - Análisis'!$AE$13,IF(J9=33,'Etapa 2 - Análisis'!$AF$13,IF(J9=34,'Etapa 2 - Análisis'!$AG$13,IF(J9=35,'Etapa 2 - Análisis'!$AH$13,IF(J9=36,'Etapa 2 - Análisis'!$AI$13,IF(J9=37,'Etapa 2 - Análisis'!$AJ$13,IF(J9=38,'Etapa 2 - Análisis'!$AK$13,IF(J9=39,'Etapa 2 - Análisis'!$AL$13,IF(J9=40,'Etapa 2 - Análisis'!$AM$13,IF(J9=41,'Etapa 2 - Análisis'!$Y$8,IF(J9=42,'Etapa 2 - Análisis'!$Z$8,IF(J9=43,'Etapa 2 - Análisis'!$AA$8,IF(J9=44,'Etapa 2 - Análisis'!$AB$8,IF(J9=45,'Etapa 2 - Análisis'!$AC$8,IF(J9=46,'Etapa 2 - Análisis'!$AD$8,IF(J9=47,'Etapa 2 - Análisis'!$AE$8,IF(J9=48,'Etapa 2 - Análisis'!$AF$8,IF(J9=49,'Etapa 2 - Análisis'!$AG$8,"Sin Zona")))))))))))))))))))))))))))))))))))))))))))))))))</f>
        <v>ZONA DE RIESGO MODERADA</v>
      </c>
      <c r="L9" s="219" t="s">
        <v>320</v>
      </c>
      <c r="M9" s="65" t="s">
        <v>421</v>
      </c>
      <c r="N9" s="66" t="s">
        <v>225</v>
      </c>
      <c r="O9" s="35" t="s">
        <v>423</v>
      </c>
      <c r="P9" s="35" t="str">
        <f>IF($C$9="Oportunidad","NO APLICA","")</f>
        <v/>
      </c>
      <c r="Q9" s="219" t="s">
        <v>208</v>
      </c>
      <c r="R9" s="35">
        <f>IF(Q9="1 - Rara vez",1,IF(Q9="2 - Improbable",2,IF(Q9="3 - Posible",3,IF(Q9="4 - Probable",4,IF(Q9="5 - Casi seguro",5,IF(Q9="1 - Baja",6,IF(Q9="2 - Media",7,IF(Q9="3 - Alta",8,IF(Q9="NO APLICA","",IF(Q9="Seleccione",0))))))))))</f>
        <v>1</v>
      </c>
      <c r="S9" s="219" t="s">
        <v>213</v>
      </c>
      <c r="T9" s="35">
        <f>IF(S9="1 -Insignificante",1,IF(S9="2 -Menor",2,IF(S9="3 -Moderado",3,IF(S9="4 -Mayor",4,IF(S9="10 -Mayor",7,IF(S9="5 -Catastrófico",5,IF(S9="5 -Moderado",6,IF(S9="20 -Catastrófico",8,IF(S9="1 - Mínimo/Leve",9,IF(S9="2 - Importante",10,IF(S9="3 - Fuerte",11,IF(S9="NO APLICA","",IF(S9="Seleccione",0)))))))))))))</f>
        <v>4</v>
      </c>
      <c r="U9" s="35">
        <f>IF(AND(R9=1,T9=1),1,IF(AND(R9=1,T9=2),2,IF(AND(R9=1,T9=3),3,IF(AND(R9=1,T9=4),4,IF(AND(R9=1,T9=5),5,IF(AND(R9=2,T9=1),6,IF(AND(R9=2,T9=2),7,IF(AND(R9=2,T9=3),8,IF(AND(R9=2,T9=4),9,IF(AND(R9=2,T9=5),10,IF(AND(R9=3,T9=1),11,IF(AND(R9=3,T9=2),12,IF(AND(R9=3,T9=3),13,IF(AND(R9=3,T9=4),14,IF(AND(R9=3,T9=5),15,IF(AND(R9=4,T9=1),16,IF(AND(R9=4,T9=2),17,IF(AND(R9=4,T9=3),18,IF(AND(R9=4,T9=4),19,IF(AND(R9=4,T9=5),20,IF(AND(R9=5,T9=1),21,IF(AND(R9=5,T9=2),22,IF(AND(R9=5,T9=3),23,IF(AND(R9=5,T9=4),24,IF(AND(R9=5,T9=5),25,IF(AND(R9=1,T9=6),26,IF(AND(R9=1,T9=7),27,IF(AND(R9=1,T9=8),28,IF(AND(R9=2,T9=6),29,IF(AND(R9=2,T9=7),30,IF(AND(R9=2,T9=8),31,IF(AND(R9=3,T9=6),32,IF(AND(R9=3,T9=7),33,IF(AND(R9=3,T9=8),34,IF(AND(R9=4,T9=6),35,IF(AND(R9=4,T9=7),36,IF(AND(R9=4,T9=8),37,IF(AND(R9=5,T9=6),38,IF(AND(R9=5,T9=7),39,IF(AND(R9=5,T9=8),40,IF(AND(R9=6,T9=9),41,IF(AND(R9=6,T9=10),42,IF(AND(R9=6,T9=11),43,IF(AND(R9=7,T9=9),44,IF(AND(R9=7,T9=10),45,IF(AND(R9=7,T9=11),46,IF(AND(R9=8,T9=9),47,IF(AND(R9=8,T9=10),48,IF(AND(R9=8,T9=11),49,IF(AND(R9="",T9=""),"","Seleccione"))))))))))))))))))))))))))))))))))))))))))))))))))</f>
        <v>4</v>
      </c>
      <c r="V9" s="222" t="str">
        <f>IF(U9=1,'Etapa 2 - Análisis'!$Y$4,IF(U9=2,'Etapa 2 - Análisis'!$Z$4,IF(U9=6,'Etapa 2 - Análisis'!$AD$4,IF(U9=7,'Etapa 2 - Análisis'!$AE$4,IF(U9=11,'Etapa 2 - Análisis'!$AI$4,IF(U9=3,'Etapa 2 - Análisis'!$AA$4,IF(U9=8,'Etapa 2 - Análisis'!$AF$4,IF(U9=12,'Etapa 2 - Análisis'!$AJ$4,IF(U9=16,'Etapa 2 - Análisis'!$AN$4,IF(U9=4,'Etapa 2 - Análisis'!$AB$4,IF(U9=5,'Etapa 2 - Análisis'!$AC$4,IF(U9=9,'Etapa 2 - Análisis'!$AF$4,IF(U9=13,'Etapa 2 - Análisis'!$AK$4,IF(U9=17,'Etapa 2 - Análisis'!$AO$4,IF(U9=18,'Etapa 2 - Análisis'!$AP$4,IF(U9=21,'Etapa 2 - Análisis'!$AS$4,IF(U9=22,'Etapa 2 - Análisis'!$AT$4,IF(U9=10,'Etapa 2 - Análisis'!$AH$4,IF(U9=14,'Etapa 2 - Análisis'!$AL$4,IF(U9=15,'Etapa 2 - Análisis'!$AM$4,IF(U9=19,'Etapa 2 - Análisis'!$AQ$4,IF(U9=20,'Etapa 2 - Análisis'!$AR$4,IF(U9=23,'Etapa 2 - Análisis'!$AU$4,IF(U9=24,'Etapa 2 - Análisis'!$AV$4,IF(U9=25,'Etapa 2 - Análisis'!$AW$4,IF(U9=26,'Etapa 2 - Análisis'!$Y$13,IF(U9=27,'Etapa 2 - Análisis'!$Z$13,IF(U9=28,'Etapa 2 - Análisis'!$AA$13,IF(U9=29,'Etapa 2 - Análisis'!$AB$13,IF(U9=30,'Etapa 2 - Análisis'!$AC$13,IF(U9=31,'Etapa 2 - Análisis'!$AD$13,IF(U9=32,'Etapa 2 - Análisis'!$AE$13,IF(U9=33,'Etapa 2 - Análisis'!$AF$13,IF(U9=34,'Etapa 2 - Análisis'!$AG$13,IF(U9=35,'Etapa 2 - Análisis'!$AH$13,IF(U9=36,'Etapa 2 - Análisis'!$AI$13,IF(U9=37,'Etapa 2 - Análisis'!$AJ$13,IF(U9=38,'Etapa 2 - Análisis'!$AK$13,IF(U9=39,'Etapa 2 - Análisis'!$AL$13,IF(U9=40,'Etapa 2 - Análisis'!$AM$13,IF(U9=41,'Etapa 2 - Análisis'!$Y$8,IF(U9=42,'Etapa 2 - Análisis'!$Z$8,IF(U9=43,'Etapa 2 - Análisis'!$AA$8,IF(U9=44,'Etapa 2 - Análisis'!$AB$8,IF(U9=45,'Etapa 2 - Análisis'!$AC$8,IF(U9=46,'Etapa 2 - Análisis'!$AD$8,IF(U9=47,'Etapa 2 - Análisis'!$AE$8,IF(U9=48,'Etapa 2 - Análisis'!$AF$8,IF(U9=49,'Etapa 2 - Análisis'!$AG$8,IF(U9="","NO APLICA","Sin Zona"))))))))))))))))))))))))))))))))))))))))))))))))))</f>
        <v>ZONA DE RIESGO ALTA</v>
      </c>
      <c r="W9" s="65" t="s">
        <v>424</v>
      </c>
      <c r="X9" s="280" t="s">
        <v>425</v>
      </c>
      <c r="Y9" s="281"/>
      <c r="Z9" s="65" t="s">
        <v>426</v>
      </c>
      <c r="AA9" s="223" t="s">
        <v>427</v>
      </c>
    </row>
    <row r="10" spans="1:51" ht="81.75" customHeight="1" x14ac:dyDescent="0.25">
      <c r="A10" s="228"/>
      <c r="B10" s="224"/>
      <c r="C10" s="220"/>
      <c r="D10" s="65" t="s">
        <v>420</v>
      </c>
      <c r="E10" s="224"/>
      <c r="F10" s="220"/>
      <c r="G10" s="35"/>
      <c r="H10" s="220"/>
      <c r="I10" s="35"/>
      <c r="J10" s="35"/>
      <c r="K10" s="222"/>
      <c r="L10" s="220"/>
      <c r="M10" s="65" t="s">
        <v>422</v>
      </c>
      <c r="N10" s="66" t="s">
        <v>226</v>
      </c>
      <c r="O10" s="35" t="str">
        <f t="shared" ref="O10:P13" si="0">IF($C$9="Oportunidad","NO APLICA","")</f>
        <v/>
      </c>
      <c r="P10" s="35" t="s">
        <v>423</v>
      </c>
      <c r="Q10" s="220"/>
      <c r="R10" s="35"/>
      <c r="S10" s="220"/>
      <c r="T10" s="35"/>
      <c r="U10" s="35"/>
      <c r="V10" s="222"/>
      <c r="W10" s="65" t="s">
        <v>424</v>
      </c>
      <c r="X10" s="278" t="s">
        <v>428</v>
      </c>
      <c r="Y10" s="279"/>
      <c r="Z10" s="65" t="s">
        <v>429</v>
      </c>
      <c r="AA10" s="224"/>
    </row>
    <row r="11" spans="1:51" x14ac:dyDescent="0.25">
      <c r="A11" s="228"/>
      <c r="B11" s="224"/>
      <c r="C11" s="220"/>
      <c r="D11" s="65"/>
      <c r="E11" s="224"/>
      <c r="F11" s="220"/>
      <c r="G11" s="35"/>
      <c r="H11" s="220"/>
      <c r="I11" s="35"/>
      <c r="J11" s="35"/>
      <c r="K11" s="222"/>
      <c r="L11" s="220"/>
      <c r="M11" s="65"/>
      <c r="N11" s="66" t="s">
        <v>218</v>
      </c>
      <c r="O11" s="35" t="str">
        <f t="shared" si="0"/>
        <v/>
      </c>
      <c r="P11" s="35" t="str">
        <f t="shared" si="0"/>
        <v/>
      </c>
      <c r="Q11" s="220"/>
      <c r="R11" s="35"/>
      <c r="S11" s="220"/>
      <c r="T11" s="35"/>
      <c r="U11" s="35"/>
      <c r="V11" s="222"/>
      <c r="W11" s="65"/>
      <c r="X11" s="84"/>
      <c r="Y11" s="84"/>
      <c r="Z11" s="65"/>
      <c r="AA11" s="224"/>
    </row>
    <row r="12" spans="1:51" x14ac:dyDescent="0.25">
      <c r="A12" s="228"/>
      <c r="B12" s="224"/>
      <c r="C12" s="220"/>
      <c r="D12" s="65"/>
      <c r="E12" s="224"/>
      <c r="F12" s="220"/>
      <c r="G12" s="35"/>
      <c r="H12" s="220"/>
      <c r="I12" s="35"/>
      <c r="J12" s="35"/>
      <c r="K12" s="222"/>
      <c r="L12" s="220"/>
      <c r="M12" s="65"/>
      <c r="N12" s="66" t="s">
        <v>218</v>
      </c>
      <c r="O12" s="35" t="str">
        <f t="shared" si="0"/>
        <v/>
      </c>
      <c r="P12" s="35" t="str">
        <f t="shared" si="0"/>
        <v/>
      </c>
      <c r="Q12" s="220"/>
      <c r="R12" s="35"/>
      <c r="S12" s="220"/>
      <c r="T12" s="35"/>
      <c r="U12" s="35"/>
      <c r="V12" s="222"/>
      <c r="W12" s="65"/>
      <c r="X12" s="84"/>
      <c r="Y12" s="84"/>
      <c r="Z12" s="65"/>
      <c r="AA12" s="224"/>
    </row>
    <row r="13" spans="1:51" x14ac:dyDescent="0.25">
      <c r="A13" s="228"/>
      <c r="B13" s="225"/>
      <c r="C13" s="221"/>
      <c r="D13" s="65"/>
      <c r="E13" s="225"/>
      <c r="F13" s="221"/>
      <c r="G13" s="35"/>
      <c r="H13" s="221"/>
      <c r="I13" s="35"/>
      <c r="J13" s="35"/>
      <c r="K13" s="222"/>
      <c r="L13" s="221"/>
      <c r="M13" s="106"/>
      <c r="N13" s="66" t="s">
        <v>218</v>
      </c>
      <c r="O13" s="35" t="str">
        <f t="shared" si="0"/>
        <v/>
      </c>
      <c r="P13" s="35" t="str">
        <f t="shared" si="0"/>
        <v/>
      </c>
      <c r="Q13" s="221"/>
      <c r="R13" s="35"/>
      <c r="S13" s="221"/>
      <c r="T13" s="35"/>
      <c r="U13" s="35"/>
      <c r="V13" s="222"/>
      <c r="W13" s="65"/>
      <c r="X13" s="84"/>
      <c r="Y13" s="84"/>
      <c r="Z13" s="65"/>
      <c r="AA13" s="225"/>
    </row>
    <row r="14" spans="1:51" ht="68.25" customHeight="1" x14ac:dyDescent="0.25">
      <c r="A14" s="228">
        <v>2</v>
      </c>
      <c r="B14" s="223" t="s">
        <v>430</v>
      </c>
      <c r="C14" s="219" t="s">
        <v>329</v>
      </c>
      <c r="D14" s="81" t="s">
        <v>431</v>
      </c>
      <c r="E14" s="229" t="s">
        <v>432</v>
      </c>
      <c r="F14" s="219" t="s">
        <v>208</v>
      </c>
      <c r="G14" s="35">
        <f>IF(F14="1 - Rara vez",1,IF(F14="2 - Improbable",2,IF(F14="3 - Posible",3,IF(F14="4 - Probable",4,IF(F14="5 - Casi seguro",5,IF(F14="1 - Baja",6,IF(F14="2 - Media",7,IF(F14="3 - Alta",8,IF(F14="Seleccione",0)))))))))</f>
        <v>1</v>
      </c>
      <c r="H14" s="219" t="s">
        <v>213</v>
      </c>
      <c r="I14" s="35">
        <f>IF(H14="1 -Insignificante",1,IF(H14="2 -Menor",2,IF(H14="3 -Moderado",3,IF(H14="5 -Moderado",6,IF(H14="4 -Mayor",4,IF(H14="10 -Mayor",7,IF(H14="5 -Catastrófico",5,IF(H14="20 -Catastrófico",8,IF(H14="1 - Mínimo/Leve",9,IF(H14="2 - Importante",10,IF(H14="3 - Fuerte",11,IF(H14="Seleccione",0))))))))))))</f>
        <v>4</v>
      </c>
      <c r="J14" s="35">
        <f>IF(AND(G14=1,I14=1),1,IF(AND(G14=1,I14=2),2,IF(AND(G14=1,I14=3),3,IF(AND(G14=1,I14=4),4,IF(AND(G14=1,I14=5),5,IF(AND(G14=2,I14=1),6,IF(AND(G14=2,I14=2),7,IF(AND(G14=2,I14=3),8,IF(AND(G14=2,I14=4),9,IF(AND(G14=2,I14=5),10,IF(AND(G14=3,I14=1),11,IF(AND(G14=3,I14=2),12,IF(AND(G14=3,I14=3),13,IF(AND(G14=3,I14=4),14,IF(AND(G14=3,I14=5),15,IF(AND(G14=4,I14=1),16,IF(AND(G14=4,I14=2),17,IF(AND(G14=4,I14=3),18,IF(AND(G14=4,I14=4),19,IF(AND(G14=4,I14=5),20,IF(AND(G14=5,I14=1),21,IF(AND(G14=5,I14=2),22,IF(AND(G14=5,I14=3),23,IF(AND(G14=5,I14=4),24,IF(AND(G14=5,I14=5),25,IF(AND(G14=1,I14=6),26,IF(AND(G14=1,I14=7),27,IF(AND(G14=1,I14=8),28,IF(AND(G14=2,I14=6),29,IF(AND(G14=2,I14=7),30,IF(AND(G14=2,I14=8),31,IF(AND(G14=3,I14=6),32,IF(AND(G14=3,I14=7),33,IF(AND(G14=3,I14=8),34,IF(AND(G14=4,I14=6),35,IF(AND(G14=4,I14=7),36,IF(AND(G14=4,I14=8),37,IF(AND(G14=5,I14=6),38,IF(AND(G14=5,I14=7),39,IF(AND(G14=5,I14=8),40,IF(AND(G14=6,I14=9),41,IF(AND(G14=6,I14=10),42,IF(AND(G14=6,I14=11),43,IF(AND(G14=7,I14=9),44,IF(AND(G14=7,I14=10),45,IF(AND(G14=7,I14=11),46,IF(AND(G14=8,I14=9),47,IF(AND(G14=8,I14=10),48,IF(AND(G14=8,I14=11),49,"Seleccione")))))))))))))))))))))))))))))))))))))))))))))))))</f>
        <v>4</v>
      </c>
      <c r="K14" s="222" t="str">
        <f>IF(J14=1,'Etapa 2 - Análisis'!$Y$4,IF(J14=2,'Etapa 2 - Análisis'!$Z$4,IF(J14=6,'Etapa 2 - Análisis'!$AD$4,IF(J14=7,'Etapa 2 - Análisis'!$AE$4,IF(J14=11,'Etapa 2 - Análisis'!$AI$4,IF(J14=3,'Etapa 2 - Análisis'!$AA$4,IF(J14=8,'Etapa 2 - Análisis'!$AF$4,IF(J14=12,'Etapa 2 - Análisis'!$AJ$4,IF(J14=16,'Etapa 2 - Análisis'!$AN$4,IF(J14=4,'Etapa 2 - Análisis'!$AB$4,IF(J14=5,'Etapa 2 - Análisis'!$AC$4,IF(J14=9,'Etapa 2 - Análisis'!$AG$4,IF(J14=13,'Etapa 2 - Análisis'!$AK$4,IF(J14=17,'Etapa 2 - Análisis'!$AO$4,IF(J14=18,'Etapa 2 - Análisis'!$AP$4,IF(J14=21,'Etapa 2 - Análisis'!$AS$4,IF(J14=22,'Etapa 2 - Análisis'!$AT$4,IF(J14=10,'Etapa 2 - Análisis'!$AH$4,IF(J14=14,'Etapa 2 - Análisis'!$AL$4,IF(J14=15,'Etapa 2 - Análisis'!$AM$4,IF(J14=19,'Etapa 2 - Análisis'!$AQ$4,IF(J14=20,'Etapa 2 - Análisis'!$AR$4,IF(J14=23,'Etapa 2 - Análisis'!$AU$4,IF(J14=24,'Etapa 2 - Análisis'!$AV$4,IF(J14=25,'Etapa 2 - Análisis'!$AW$4,IF(J14=26,'Etapa 2 - Análisis'!$Y$13,IF(J14=27,'Etapa 2 - Análisis'!$Z$13,IF(J14=28,'Etapa 2 - Análisis'!$AA$13,IF(J14=29,'Etapa 2 - Análisis'!$AB$13,IF(J14=30,'Etapa 2 - Análisis'!$AC$13,IF(J14=31,'Etapa 2 - Análisis'!$AD$13,IF(J14=32,'Etapa 2 - Análisis'!$AE$13,IF(J14=33,'Etapa 2 - Análisis'!$AF$13,IF(J14=34,'Etapa 2 - Análisis'!$AG$13,IF(J14=35,'Etapa 2 - Análisis'!$AH$13,IF(J14=36,'Etapa 2 - Análisis'!$AI$13,IF(J14=37,'Etapa 2 - Análisis'!$AJ$13,IF(J14=38,'Etapa 2 - Análisis'!$AK$13,IF(J14=39,'Etapa 2 - Análisis'!$AL$13,IF(J14=40,'Etapa 2 - Análisis'!$AM$13,IF(J14=41,'Etapa 2 - Análisis'!$Y$8,IF(J14=42,'Etapa 2 - Análisis'!$Z$8,IF(J14=43,'Etapa 2 - Análisis'!$AA$8,IF(J14=44,'Etapa 2 - Análisis'!$AB$8,IF(J14=45,'Etapa 2 - Análisis'!$AC$8,IF(J14=46,'Etapa 2 - Análisis'!$AD$8,IF(J14=47,'Etapa 2 - Análisis'!$AE$8,IF(J14=48,'Etapa 2 - Análisis'!$AF$8,IF(J14=49,'Etapa 2 - Análisis'!$AG$8,"Sin Zona")))))))))))))))))))))))))))))))))))))))))))))))))</f>
        <v>ZONA DE RIESGO ALTA</v>
      </c>
      <c r="L14" s="219" t="s">
        <v>320</v>
      </c>
      <c r="M14" s="65" t="s">
        <v>434</v>
      </c>
      <c r="N14" s="66" t="s">
        <v>225</v>
      </c>
      <c r="O14" s="35" t="s">
        <v>423</v>
      </c>
      <c r="P14" s="35" t="str">
        <f>IF($C$14="Oportunidad","NO APLICA","")</f>
        <v/>
      </c>
      <c r="Q14" s="219" t="s">
        <v>208</v>
      </c>
      <c r="R14" s="35">
        <f>IF(Q14="1 - Rara vez",1,IF(Q14="2 - Improbable",2,IF(Q14="3 - Posible",3,IF(Q14="4 - Probable",4,IF(Q14="5 - Casi seguro",5,IF(Q14="1 - Baja",6,IF(Q14="2 - Media",7,IF(Q14="3 - Alta",8,IF(Q14="NO APLICA","",IF(Q14="Seleccione",0))))))))))</f>
        <v>1</v>
      </c>
      <c r="S14" s="219" t="s">
        <v>213</v>
      </c>
      <c r="T14" s="35">
        <f>IF(S14="1 -Insignificante",1,IF(S14="2 -Menor",2,IF(S14="3 -Moderado",3,IF(S14="4 -Mayor",4,IF(S14="10 -Mayor",7,IF(S14="5 -Catastrófico",5,IF(S14="5 -Moderado",6,IF(S14="20 -Catastrófico",8,IF(S14="1 - Mínimo/Leve",9,IF(S14="2 - Importante",10,IF(S14="3 - Fuerte",11,IF(S14="NO APLICA","",IF(S14="Seleccione",0)))))))))))))</f>
        <v>4</v>
      </c>
      <c r="U14" s="35">
        <f>IF(AND(R14=1,T14=1),1,IF(AND(R14=1,T14=2),2,IF(AND(R14=1,T14=3),3,IF(AND(R14=1,T14=4),4,IF(AND(R14=1,T14=5),5,IF(AND(R14=2,T14=1),6,IF(AND(R14=2,T14=2),7,IF(AND(R14=2,T14=3),8,IF(AND(R14=2,T14=4),9,IF(AND(R14=2,T14=5),10,IF(AND(R14=3,T14=1),11,IF(AND(R14=3,T14=2),12,IF(AND(R14=3,T14=3),13,IF(AND(R14=3,T14=4),14,IF(AND(R14=3,T14=5),15,IF(AND(R14=4,T14=1),16,IF(AND(R14=4,T14=2),17,IF(AND(R14=4,T14=3),18,IF(AND(R14=4,T14=4),19,IF(AND(R14=4,T14=5),20,IF(AND(R14=5,T14=1),21,IF(AND(R14=5,T14=2),22,IF(AND(R14=5,T14=3),23,IF(AND(R14=5,T14=4),24,IF(AND(R14=5,T14=5),25,IF(AND(R14=1,T14=6),26,IF(AND(R14=1,T14=7),27,IF(AND(R14=1,T14=8),28,IF(AND(R14=2,T14=6),29,IF(AND(R14=2,T14=7),30,IF(AND(R14=2,T14=8),31,IF(AND(R14=3,T14=6),32,IF(AND(R14=3,T14=7),33,IF(AND(R14=3,T14=8),34,IF(AND(R14=4,T14=6),35,IF(AND(R14=4,T14=7),36,IF(AND(R14=4,T14=8),37,IF(AND(R14=5,T14=6),38,IF(AND(R14=5,T14=7),39,IF(AND(R14=5,T14=8),40,IF(AND(R14=6,T14=9),41,IF(AND(R14=6,T14=10),42,IF(AND(R14=6,T14=11),43,IF(AND(R14=7,T14=9),44,IF(AND(R14=7,T14=10),45,IF(AND(R14=7,T14=11),46,IF(AND(R14=8,T14=9),47,IF(AND(R14=8,T14=10),48,IF(AND(R14=8,T14=11),49,IF(AND(R14="",T14=""),"","Seleccione"))))))))))))))))))))))))))))))))))))))))))))))))))</f>
        <v>4</v>
      </c>
      <c r="V14" s="222" t="str">
        <f>IF(U14=1,'Etapa 2 - Análisis'!$Y$4,IF(U14=2,'Etapa 2 - Análisis'!$Z$4,IF(U14=6,'Etapa 2 - Análisis'!$AD$4,IF(U14=7,'Etapa 2 - Análisis'!$AE$4,IF(U14=11,'Etapa 2 - Análisis'!$AI$4,IF(U14=3,'Etapa 2 - Análisis'!$AA$4,IF(U14=8,'Etapa 2 - Análisis'!$AF$4,IF(U14=12,'Etapa 2 - Análisis'!$AJ$4,IF(U14=16,'Etapa 2 - Análisis'!$AN$4,IF(U14=4,'Etapa 2 - Análisis'!$AB$4,IF(U14=5,'Etapa 2 - Análisis'!$AC$4,IF(U14=9,'Etapa 2 - Análisis'!$AF$4,IF(U14=13,'Etapa 2 - Análisis'!$AK$4,IF(U14=17,'Etapa 2 - Análisis'!$AO$4,IF(U14=18,'Etapa 2 - Análisis'!$AP$4,IF(U14=21,'Etapa 2 - Análisis'!$AS$4,IF(U14=22,'Etapa 2 - Análisis'!$AT$4,IF(U14=10,'Etapa 2 - Análisis'!$AH$4,IF(U14=14,'Etapa 2 - Análisis'!$AL$4,IF(U14=15,'Etapa 2 - Análisis'!$AM$4,IF(U14=19,'Etapa 2 - Análisis'!$AQ$4,IF(U14=20,'Etapa 2 - Análisis'!$AR$4,IF(U14=23,'Etapa 2 - Análisis'!$AU$4,IF(U14=24,'Etapa 2 - Análisis'!$AV$4,IF(U14=25,'Etapa 2 - Análisis'!$AW$4,IF(U14=26,'Etapa 2 - Análisis'!$Y$13,IF(U14=27,'Etapa 2 - Análisis'!$Z$13,IF(U14=28,'Etapa 2 - Análisis'!$AA$13,IF(U14=29,'Etapa 2 - Análisis'!$AB$13,IF(U14=30,'Etapa 2 - Análisis'!$AC$13,IF(U14=31,'Etapa 2 - Análisis'!$AD$13,IF(U14=32,'Etapa 2 - Análisis'!$AE$13,IF(U14=33,'Etapa 2 - Análisis'!$AF$13,IF(U14=34,'Etapa 2 - Análisis'!$AG$13,IF(U14=35,'Etapa 2 - Análisis'!$AH$13,IF(U14=36,'Etapa 2 - Análisis'!$AI$13,IF(U14=37,'Etapa 2 - Análisis'!$AJ$13,IF(U14=38,'Etapa 2 - Análisis'!$AK$13,IF(U14=39,'Etapa 2 - Análisis'!$AL$13,IF(U14=40,'Etapa 2 - Análisis'!$AM$13,IF(U14=41,'Etapa 2 - Análisis'!$Y$8,IF(U14=42,'Etapa 2 - Análisis'!$Z$8,IF(U14=43,'Etapa 2 - Análisis'!$AA$8,IF(U14=44,'Etapa 2 - Análisis'!$AB$8,IF(U14=45,'Etapa 2 - Análisis'!$AC$8,IF(U14=46,'Etapa 2 - Análisis'!$AD$8,IF(U14=47,'Etapa 2 - Análisis'!$AE$8,IF(U14=48,'Etapa 2 - Análisis'!$AF$8,IF(U14=49,'Etapa 2 - Análisis'!$AG$8,IF(U14="","NO APLICA","Sin Zona"))))))))))))))))))))))))))))))))))))))))))))))))))</f>
        <v>ZONA DE RIESGO ALTA</v>
      </c>
      <c r="W14" s="81" t="s">
        <v>424</v>
      </c>
      <c r="X14" s="226" t="s">
        <v>436</v>
      </c>
      <c r="Y14" s="227"/>
      <c r="Z14" s="81" t="s">
        <v>437</v>
      </c>
      <c r="AA14" s="230" t="s">
        <v>438</v>
      </c>
    </row>
    <row r="15" spans="1:51" ht="103.5" customHeight="1" x14ac:dyDescent="0.25">
      <c r="A15" s="228"/>
      <c r="B15" s="224"/>
      <c r="C15" s="220"/>
      <c r="D15" s="81" t="s">
        <v>433</v>
      </c>
      <c r="E15" s="229"/>
      <c r="F15" s="220"/>
      <c r="G15" s="35"/>
      <c r="H15" s="220"/>
      <c r="I15" s="35"/>
      <c r="J15" s="35"/>
      <c r="K15" s="222"/>
      <c r="L15" s="220"/>
      <c r="M15" s="65" t="s">
        <v>435</v>
      </c>
      <c r="N15" s="66" t="s">
        <v>225</v>
      </c>
      <c r="O15" s="35" t="s">
        <v>423</v>
      </c>
      <c r="P15" s="35" t="str">
        <f t="shared" ref="O15:P18" si="1">IF($C$14="Oportunidad","NO APLICA","")</f>
        <v/>
      </c>
      <c r="Q15" s="220"/>
      <c r="R15" s="35"/>
      <c r="S15" s="220"/>
      <c r="T15" s="35"/>
      <c r="U15" s="35"/>
      <c r="V15" s="222"/>
      <c r="W15" s="81" t="s">
        <v>439</v>
      </c>
      <c r="X15" s="226" t="s">
        <v>436</v>
      </c>
      <c r="Y15" s="227"/>
      <c r="Z15" s="81" t="s">
        <v>440</v>
      </c>
      <c r="AA15" s="231"/>
    </row>
    <row r="16" spans="1:51" x14ac:dyDescent="0.25">
      <c r="A16" s="228"/>
      <c r="B16" s="224"/>
      <c r="C16" s="220"/>
      <c r="D16" s="81"/>
      <c r="E16" s="229"/>
      <c r="F16" s="220"/>
      <c r="G16" s="35"/>
      <c r="H16" s="220"/>
      <c r="I16" s="35"/>
      <c r="J16" s="35"/>
      <c r="K16" s="222"/>
      <c r="L16" s="220"/>
      <c r="M16" s="65"/>
      <c r="N16" s="66" t="s">
        <v>218</v>
      </c>
      <c r="O16" s="35" t="str">
        <f t="shared" si="1"/>
        <v/>
      </c>
      <c r="P16" s="35" t="str">
        <f t="shared" si="1"/>
        <v/>
      </c>
      <c r="Q16" s="220"/>
      <c r="R16" s="35"/>
      <c r="S16" s="220"/>
      <c r="T16" s="35"/>
      <c r="U16" s="35"/>
      <c r="V16" s="222"/>
      <c r="W16" s="81"/>
      <c r="X16" s="84"/>
      <c r="Y16" s="84"/>
      <c r="Z16" s="81"/>
      <c r="AA16" s="231"/>
    </row>
    <row r="17" spans="1:27" x14ac:dyDescent="0.25">
      <c r="A17" s="228"/>
      <c r="B17" s="224"/>
      <c r="C17" s="220"/>
      <c r="D17" s="124"/>
      <c r="E17" s="229"/>
      <c r="F17" s="220"/>
      <c r="G17" s="35"/>
      <c r="H17" s="220"/>
      <c r="I17" s="35"/>
      <c r="J17" s="35"/>
      <c r="K17" s="222"/>
      <c r="L17" s="220"/>
      <c r="M17" s="65"/>
      <c r="N17" s="66" t="s">
        <v>218</v>
      </c>
      <c r="O17" s="35" t="str">
        <f t="shared" si="1"/>
        <v/>
      </c>
      <c r="P17" s="35" t="str">
        <f t="shared" si="1"/>
        <v/>
      </c>
      <c r="Q17" s="220"/>
      <c r="R17" s="35"/>
      <c r="S17" s="220"/>
      <c r="T17" s="35"/>
      <c r="U17" s="35"/>
      <c r="V17" s="222"/>
      <c r="W17" s="81"/>
      <c r="X17" s="84"/>
      <c r="Y17" s="85"/>
      <c r="Z17" s="81"/>
      <c r="AA17" s="231"/>
    </row>
    <row r="18" spans="1:27" x14ac:dyDescent="0.25">
      <c r="A18" s="228"/>
      <c r="B18" s="225"/>
      <c r="C18" s="221"/>
      <c r="E18" s="229"/>
      <c r="F18" s="221"/>
      <c r="G18" s="35"/>
      <c r="H18" s="221"/>
      <c r="I18" s="35"/>
      <c r="J18" s="35"/>
      <c r="K18" s="222"/>
      <c r="L18" s="221"/>
      <c r="M18" s="106"/>
      <c r="N18" s="66" t="s">
        <v>218</v>
      </c>
      <c r="O18" s="35" t="str">
        <f t="shared" si="1"/>
        <v/>
      </c>
      <c r="P18" s="35" t="str">
        <f t="shared" si="1"/>
        <v/>
      </c>
      <c r="Q18" s="221"/>
      <c r="R18" s="35"/>
      <c r="S18" s="221"/>
      <c r="T18" s="35"/>
      <c r="U18" s="35"/>
      <c r="V18" s="222"/>
      <c r="W18" s="106"/>
      <c r="X18" s="122"/>
      <c r="Y18" s="122"/>
      <c r="Z18" s="106"/>
      <c r="AA18" s="232"/>
    </row>
    <row r="19" spans="1:27" ht="49.5" customHeight="1" x14ac:dyDescent="0.25">
      <c r="A19" s="228">
        <v>3</v>
      </c>
      <c r="B19" s="223" t="s">
        <v>441</v>
      </c>
      <c r="C19" s="219" t="s">
        <v>331</v>
      </c>
      <c r="D19" s="65" t="s">
        <v>442</v>
      </c>
      <c r="E19" s="229" t="s">
        <v>443</v>
      </c>
      <c r="F19" s="219" t="s">
        <v>206</v>
      </c>
      <c r="G19" s="35">
        <f>IF(F19="1 - Rara vez",1,IF(F19="2 - Improbable",2,IF(F19="3 - Posible",3,IF(F19="4 - Probable",4,IF(F19="5 - Casi seguro",5,IF(F19="1 - Baja",6,IF(F19="2 - Media",7,IF(F19="3 - Alta",8,IF(F19="Seleccione",0)))))))))</f>
        <v>3</v>
      </c>
      <c r="H19" s="219" t="s">
        <v>213</v>
      </c>
      <c r="I19" s="35">
        <f>IF(H19="1 -Insignificante",1,IF(H19="2 -Menor",2,IF(H19="3 -Moderado",3,IF(H19="5 -Moderado",6,IF(H19="4 -Mayor",4,IF(H19="10 -Mayor",7,IF(H19="5 -Catastrófico",5,IF(H19="20 -Catastrófico",8,IF(H19="1 - Mínimo/Leve",9,IF(H19="2 - Importante",10,IF(H19="3 - Fuerte",11,IF(H19="Seleccione",0))))))))))))</f>
        <v>4</v>
      </c>
      <c r="J19" s="35">
        <f>IF(AND(G19=1,I19=1),1,IF(AND(G19=1,I19=2),2,IF(AND(G19=1,I19=3),3,IF(AND(G19=1,I19=4),4,IF(AND(G19=1,I19=5),5,IF(AND(G19=2,I19=1),6,IF(AND(G19=2,I19=2),7,IF(AND(G19=2,I19=3),8,IF(AND(G19=2,I19=4),9,IF(AND(G19=2,I19=5),10,IF(AND(G19=3,I19=1),11,IF(AND(G19=3,I19=2),12,IF(AND(G19=3,I19=3),13,IF(AND(G19=3,I19=4),14,IF(AND(G19=3,I19=5),15,IF(AND(G19=4,I19=1),16,IF(AND(G19=4,I19=2),17,IF(AND(G19=4,I19=3),18,IF(AND(G19=4,I19=4),19,IF(AND(G19=4,I19=5),20,IF(AND(G19=5,I19=1),21,IF(AND(G19=5,I19=2),22,IF(AND(G19=5,I19=3),23,IF(AND(G19=5,I19=4),24,IF(AND(G19=5,I19=5),25,IF(AND(G19=1,I19=6),26,IF(AND(G19=1,I19=7),27,IF(AND(G19=1,I19=8),28,IF(AND(G19=2,I19=6),29,IF(AND(G19=2,I19=7),30,IF(AND(G19=2,I19=8),31,IF(AND(G19=3,I19=6),32,IF(AND(G19=3,I19=7),33,IF(AND(G19=3,I19=8),34,IF(AND(G19=4,I19=6),35,IF(AND(G19=4,I19=7),36,IF(AND(G19=4,I19=8),37,IF(AND(G19=5,I19=6),38,IF(AND(G19=5,I19=7),39,IF(AND(G19=5,I19=8),40,IF(AND(G19=6,I19=9),41,IF(AND(G19=6,I19=10),42,IF(AND(G19=6,I19=11),43,IF(AND(G19=7,I19=9),44,IF(AND(G19=7,I19=10),45,IF(AND(G19=7,I19=11),46,IF(AND(G19=8,I19=9),47,IF(AND(G19=8,I19=10),48,IF(AND(G19=8,I19=11),49,"Seleccione")))))))))))))))))))))))))))))))))))))))))))))))))</f>
        <v>14</v>
      </c>
      <c r="K19" s="222" t="str">
        <f>IF(J19=1,'Etapa 2 - Análisis'!$Y$4,IF(J19=2,'Etapa 2 - Análisis'!$Z$4,IF(J19=6,'Etapa 2 - Análisis'!$AD$4,IF(J19=7,'Etapa 2 - Análisis'!$AE$4,IF(J19=11,'Etapa 2 - Análisis'!$AI$4,IF(J19=3,'Etapa 2 - Análisis'!$AA$4,IF(J19=8,'Etapa 2 - Análisis'!$AF$4,IF(J19=12,'Etapa 2 - Análisis'!$AJ$4,IF(J19=16,'Etapa 2 - Análisis'!$AN$4,IF(J19=4,'Etapa 2 - Análisis'!$AB$4,IF(J19=5,'Etapa 2 - Análisis'!$AC$4,IF(J19=9,'Etapa 2 - Análisis'!$AG$4,IF(J19=13,'Etapa 2 - Análisis'!$AK$4,IF(J19=17,'Etapa 2 - Análisis'!$AO$4,IF(J19=18,'Etapa 2 - Análisis'!$AP$4,IF(J19=21,'Etapa 2 - Análisis'!$AS$4,IF(J19=22,'Etapa 2 - Análisis'!$AT$4,IF(J19=10,'Etapa 2 - Análisis'!$AH$4,IF(J19=14,'Etapa 2 - Análisis'!$AL$4,IF(J19=15,'Etapa 2 - Análisis'!$AM$4,IF(J19=19,'Etapa 2 - Análisis'!$AQ$4,IF(J19=20,'Etapa 2 - Análisis'!$AR$4,IF(J19=23,'Etapa 2 - Análisis'!$AU$4,IF(J19=24,'Etapa 2 - Análisis'!$AV$4,IF(J19=25,'Etapa 2 - Análisis'!$AW$4,IF(J19=26,'Etapa 2 - Análisis'!$Y$13,IF(J19=27,'Etapa 2 - Análisis'!$Z$13,IF(J19=28,'Etapa 2 - Análisis'!$AA$13,IF(J19=29,'Etapa 2 - Análisis'!$AB$13,IF(J19=30,'Etapa 2 - Análisis'!$AC$13,IF(J19=31,'Etapa 2 - Análisis'!$AD$13,IF(J19=32,'Etapa 2 - Análisis'!$AE$13,IF(J19=33,'Etapa 2 - Análisis'!$AF$13,IF(J19=34,'Etapa 2 - Análisis'!$AG$13,IF(J19=35,'Etapa 2 - Análisis'!$AH$13,IF(J19=36,'Etapa 2 - Análisis'!$AI$13,IF(J19=37,'Etapa 2 - Análisis'!$AJ$13,IF(J19=38,'Etapa 2 - Análisis'!$AK$13,IF(J19=39,'Etapa 2 - Análisis'!$AL$13,IF(J19=40,'Etapa 2 - Análisis'!$AM$13,IF(J19=41,'Etapa 2 - Análisis'!$Y$8,IF(J19=42,'Etapa 2 - Análisis'!$Z$8,IF(J19=43,'Etapa 2 - Análisis'!$AA$8,IF(J19=44,'Etapa 2 - Análisis'!$AB$8,IF(J19=45,'Etapa 2 - Análisis'!$AC$8,IF(J19=46,'Etapa 2 - Análisis'!$AD$8,IF(J19=47,'Etapa 2 - Análisis'!$AE$8,IF(J19=48,'Etapa 2 - Análisis'!$AF$8,IF(J19=49,'Etapa 2 - Análisis'!$AG$8,"Sin Zona")))))))))))))))))))))))))))))))))))))))))))))))))</f>
        <v>ZONA DE RIESGO EXTREMA</v>
      </c>
      <c r="L19" s="219" t="s">
        <v>320</v>
      </c>
      <c r="M19" s="65" t="s">
        <v>445</v>
      </c>
      <c r="N19" s="66" t="s">
        <v>225</v>
      </c>
      <c r="O19" s="35" t="s">
        <v>423</v>
      </c>
      <c r="P19" s="35" t="str">
        <f>IF($C$19="Oportunidad","NO APLICA","")</f>
        <v/>
      </c>
      <c r="Q19" s="219" t="s">
        <v>206</v>
      </c>
      <c r="R19" s="35">
        <f>IF(Q19="1 - Rara vez",1,IF(Q19="2 - Improbable",2,IF(Q19="3 - Posible",3,IF(Q19="4 - Probable",4,IF(Q19="5 - Casi seguro",5,IF(Q19="1 - Baja",6,IF(Q19="2 - Media",7,IF(Q19="3 - Alta",8,IF(Q19="NO APLICA","",IF(Q19="Seleccione",0))))))))))</f>
        <v>3</v>
      </c>
      <c r="S19" s="219" t="s">
        <v>213</v>
      </c>
      <c r="T19" s="35">
        <f>IF(S19="1 -Insignificante",1,IF(S19="2 -Menor",2,IF(S19="3 -Moderado",3,IF(S19="4 -Mayor",4,IF(S19="10 -Mayor",7,IF(S19="5 -Catastrófico",5,IF(S19="5 -Moderado",6,IF(S19="20 -Catastrófico",8,IF(S19="1 - Mínimo/Leve",9,IF(S19="2 - Importante",10,IF(S19="3 - Fuerte",11,IF(S19="NO APLICA","",IF(S19="Seleccione",0)))))))))))))</f>
        <v>4</v>
      </c>
      <c r="U19" s="35">
        <f>IF(AND(R19=1,T19=1),1,IF(AND(R19=1,T19=2),2,IF(AND(R19=1,T19=3),3,IF(AND(R19=1,T19=4),4,IF(AND(R19=1,T19=5),5,IF(AND(R19=2,T19=1),6,IF(AND(R19=2,T19=2),7,IF(AND(R19=2,T19=3),8,IF(AND(R19=2,T19=4),9,IF(AND(R19=2,T19=5),10,IF(AND(R19=3,T19=1),11,IF(AND(R19=3,T19=2),12,IF(AND(R19=3,T19=3),13,IF(AND(R19=3,T19=4),14,IF(AND(R19=3,T19=5),15,IF(AND(R19=4,T19=1),16,IF(AND(R19=4,T19=2),17,IF(AND(R19=4,T19=3),18,IF(AND(R19=4,T19=4),19,IF(AND(R19=4,T19=5),20,IF(AND(R19=5,T19=1),21,IF(AND(R19=5,T19=2),22,IF(AND(R19=5,T19=3),23,IF(AND(R19=5,T19=4),24,IF(AND(R19=5,T19=5),25,IF(AND(R19=1,T19=6),26,IF(AND(R19=1,T19=7),27,IF(AND(R19=1,T19=8),28,IF(AND(R19=2,T19=6),29,IF(AND(R19=2,T19=7),30,IF(AND(R19=2,T19=8),31,IF(AND(R19=3,T19=6),32,IF(AND(R19=3,T19=7),33,IF(AND(R19=3,T19=8),34,IF(AND(R19=4,T19=6),35,IF(AND(R19=4,T19=7),36,IF(AND(R19=4,T19=8),37,IF(AND(R19=5,T19=6),38,IF(AND(R19=5,T19=7),39,IF(AND(R19=5,T19=8),40,IF(AND(R19=6,T19=9),41,IF(AND(R19=6,T19=10),42,IF(AND(R19=6,T19=11),43,IF(AND(R19=7,T19=9),44,IF(AND(R19=7,T19=10),45,IF(AND(R19=7,T19=11),46,IF(AND(R19=8,T19=9),47,IF(AND(R19=8,T19=10),48,IF(AND(R19=8,T19=11),49,IF(AND(R19="",T19=""),"","Seleccione"))))))))))))))))))))))))))))))))))))))))))))))))))</f>
        <v>14</v>
      </c>
      <c r="V19" s="222" t="str">
        <f>IF(U19=1,'Etapa 2 - Análisis'!$Y$4,IF(U19=2,'Etapa 2 - Análisis'!$Z$4,IF(U19=6,'Etapa 2 - Análisis'!$AD$4,IF(U19=7,'Etapa 2 - Análisis'!$AE$4,IF(U19=11,'Etapa 2 - Análisis'!$AI$4,IF(U19=3,'Etapa 2 - Análisis'!$AA$4,IF(U19=8,'Etapa 2 - Análisis'!$AF$4,IF(U19=12,'Etapa 2 - Análisis'!$AJ$4,IF(U19=16,'Etapa 2 - Análisis'!$AN$4,IF(U19=4,'Etapa 2 - Análisis'!$AB$4,IF(U19=5,'Etapa 2 - Análisis'!$AC$4,IF(U19=9,'Etapa 2 - Análisis'!$AF$4,IF(U19=13,'Etapa 2 - Análisis'!$AK$4,IF(U19=17,'Etapa 2 - Análisis'!$AO$4,IF(U19=18,'Etapa 2 - Análisis'!$AP$4,IF(U19=21,'Etapa 2 - Análisis'!$AS$4,IF(U19=22,'Etapa 2 - Análisis'!$AT$4,IF(U19=10,'Etapa 2 - Análisis'!$AH$4,IF(U19=14,'Etapa 2 - Análisis'!$AL$4,IF(U19=15,'Etapa 2 - Análisis'!$AM$4,IF(U19=19,'Etapa 2 - Análisis'!$AQ$4,IF(U19=20,'Etapa 2 - Análisis'!$AR$4,IF(U19=23,'Etapa 2 - Análisis'!$AU$4,IF(U19=24,'Etapa 2 - Análisis'!$AV$4,IF(U19=25,'Etapa 2 - Análisis'!$AW$4,IF(U19=26,'Etapa 2 - Análisis'!$Y$13,IF(U19=27,'Etapa 2 - Análisis'!$Z$13,IF(U19=28,'Etapa 2 - Análisis'!$AA$13,IF(U19=29,'Etapa 2 - Análisis'!$AB$13,IF(U19=30,'Etapa 2 - Análisis'!$AC$13,IF(U19=31,'Etapa 2 - Análisis'!$AD$13,IF(U19=32,'Etapa 2 - Análisis'!$AE$13,IF(U19=33,'Etapa 2 - Análisis'!$AF$13,IF(U19=34,'Etapa 2 - Análisis'!$AG$13,IF(U19=35,'Etapa 2 - Análisis'!$AH$13,IF(U19=36,'Etapa 2 - Análisis'!$AI$13,IF(U19=37,'Etapa 2 - Análisis'!$AJ$13,IF(U19=38,'Etapa 2 - Análisis'!$AK$13,IF(U19=39,'Etapa 2 - Análisis'!$AL$13,IF(U19=40,'Etapa 2 - Análisis'!$AM$13,IF(U19=41,'Etapa 2 - Análisis'!$Y$8,IF(U19=42,'Etapa 2 - Análisis'!$Z$8,IF(U19=43,'Etapa 2 - Análisis'!$AA$8,IF(U19=44,'Etapa 2 - Análisis'!$AB$8,IF(U19=45,'Etapa 2 - Análisis'!$AC$8,IF(U19=46,'Etapa 2 - Análisis'!$AD$8,IF(U19=47,'Etapa 2 - Análisis'!$AE$8,IF(U19=48,'Etapa 2 - Análisis'!$AF$8,IF(U19=49,'Etapa 2 - Análisis'!$AG$8,IF(U19="","NO APLICA","Sin Zona"))))))))))))))))))))))))))))))))))))))))))))))))))</f>
        <v>ZONA DE RIESGO EXTREMA</v>
      </c>
      <c r="W19" s="223" t="s">
        <v>446</v>
      </c>
      <c r="X19" s="274" t="s">
        <v>447</v>
      </c>
      <c r="Y19" s="275"/>
      <c r="Z19" s="223" t="s">
        <v>448</v>
      </c>
      <c r="AA19" s="223" t="s">
        <v>449</v>
      </c>
    </row>
    <row r="20" spans="1:27" ht="64.5" customHeight="1" x14ac:dyDescent="0.25">
      <c r="A20" s="228"/>
      <c r="B20" s="224"/>
      <c r="C20" s="220"/>
      <c r="D20" s="65" t="s">
        <v>444</v>
      </c>
      <c r="E20" s="229"/>
      <c r="F20" s="220"/>
      <c r="G20" s="35"/>
      <c r="H20" s="220"/>
      <c r="I20" s="35"/>
      <c r="J20" s="35"/>
      <c r="K20" s="222"/>
      <c r="L20" s="220"/>
      <c r="M20" s="65"/>
      <c r="N20" s="66" t="s">
        <v>218</v>
      </c>
      <c r="O20" s="35" t="str">
        <f t="shared" ref="O20:P23" si="2">IF($C$19="Oportunidad","NO APLICA","")</f>
        <v/>
      </c>
      <c r="P20" s="35" t="str">
        <f t="shared" si="2"/>
        <v/>
      </c>
      <c r="Q20" s="220"/>
      <c r="R20" s="35"/>
      <c r="S20" s="220"/>
      <c r="T20" s="35"/>
      <c r="U20" s="35"/>
      <c r="V20" s="222"/>
      <c r="W20" s="225"/>
      <c r="X20" s="276"/>
      <c r="Y20" s="277"/>
      <c r="Z20" s="225"/>
      <c r="AA20" s="224"/>
    </row>
    <row r="21" spans="1:27" x14ac:dyDescent="0.25">
      <c r="A21" s="228"/>
      <c r="B21" s="224"/>
      <c r="C21" s="220"/>
      <c r="D21" s="65"/>
      <c r="E21" s="229"/>
      <c r="F21" s="220"/>
      <c r="G21" s="35"/>
      <c r="H21" s="220"/>
      <c r="I21" s="35"/>
      <c r="J21" s="35"/>
      <c r="K21" s="222"/>
      <c r="L21" s="220"/>
      <c r="M21" s="65"/>
      <c r="N21" s="66" t="s">
        <v>218</v>
      </c>
      <c r="O21" s="35" t="str">
        <f t="shared" si="2"/>
        <v/>
      </c>
      <c r="P21" s="35" t="str">
        <f t="shared" si="2"/>
        <v/>
      </c>
      <c r="Q21" s="220"/>
      <c r="R21" s="35"/>
      <c r="S21" s="220"/>
      <c r="T21" s="35"/>
      <c r="U21" s="35"/>
      <c r="V21" s="222"/>
      <c r="W21" s="65"/>
      <c r="X21" s="84"/>
      <c r="Y21" s="84"/>
      <c r="Z21" s="65"/>
      <c r="AA21" s="224"/>
    </row>
    <row r="22" spans="1:27" x14ac:dyDescent="0.25">
      <c r="A22" s="228"/>
      <c r="B22" s="224"/>
      <c r="C22" s="220"/>
      <c r="D22" s="65"/>
      <c r="E22" s="229"/>
      <c r="F22" s="220"/>
      <c r="G22" s="35"/>
      <c r="H22" s="220"/>
      <c r="I22" s="35"/>
      <c r="J22" s="35"/>
      <c r="K22" s="222"/>
      <c r="L22" s="220"/>
      <c r="M22" s="65"/>
      <c r="N22" s="66" t="s">
        <v>218</v>
      </c>
      <c r="O22" s="35" t="str">
        <f t="shared" si="2"/>
        <v/>
      </c>
      <c r="P22" s="35" t="str">
        <f t="shared" si="2"/>
        <v/>
      </c>
      <c r="Q22" s="220"/>
      <c r="R22" s="35"/>
      <c r="S22" s="220"/>
      <c r="T22" s="35"/>
      <c r="U22" s="35"/>
      <c r="V22" s="222"/>
      <c r="W22" s="65"/>
      <c r="X22" s="84"/>
      <c r="Y22" s="84"/>
      <c r="Z22" s="65"/>
      <c r="AA22" s="224"/>
    </row>
    <row r="23" spans="1:27" x14ac:dyDescent="0.25">
      <c r="A23" s="228"/>
      <c r="B23" s="225"/>
      <c r="C23" s="221"/>
      <c r="D23" s="65"/>
      <c r="E23" s="229"/>
      <c r="F23" s="221"/>
      <c r="G23" s="35"/>
      <c r="H23" s="221"/>
      <c r="I23" s="35"/>
      <c r="J23" s="35"/>
      <c r="K23" s="222"/>
      <c r="L23" s="221"/>
      <c r="M23" s="65"/>
      <c r="N23" s="66" t="s">
        <v>218</v>
      </c>
      <c r="O23" s="35" t="str">
        <f t="shared" si="2"/>
        <v/>
      </c>
      <c r="P23" s="35" t="str">
        <f t="shared" si="2"/>
        <v/>
      </c>
      <c r="Q23" s="221"/>
      <c r="R23" s="35"/>
      <c r="S23" s="221"/>
      <c r="T23" s="35"/>
      <c r="U23" s="35"/>
      <c r="V23" s="222"/>
      <c r="W23" s="65"/>
      <c r="X23" s="84"/>
      <c r="Y23" s="84"/>
      <c r="Z23" s="65"/>
      <c r="AA23" s="225"/>
    </row>
    <row r="24" spans="1:27" ht="139.5" customHeight="1" x14ac:dyDescent="0.25">
      <c r="A24" s="228">
        <v>4</v>
      </c>
      <c r="B24" s="223" t="s">
        <v>450</v>
      </c>
      <c r="C24" s="219" t="s">
        <v>331</v>
      </c>
      <c r="D24" s="81" t="s">
        <v>451</v>
      </c>
      <c r="E24" s="229" t="s">
        <v>452</v>
      </c>
      <c r="F24" s="219" t="s">
        <v>208</v>
      </c>
      <c r="G24" s="35">
        <f>IF(F24="1 - Rara vez",1,IF(F24="2 - Improbable",2,IF(F24="3 - Posible",3,IF(F24="4 - Probable",4,IF(F24="5 - Casi seguro",5,IF(F24="1 - Baja",6,IF(F24="2 - Media",7,IF(F24="3 - Alta",8,IF(F24="Seleccione",0)))))))))</f>
        <v>1</v>
      </c>
      <c r="H24" s="219" t="s">
        <v>214</v>
      </c>
      <c r="I24" s="35">
        <f>IF(H24="1 -Insignificante",1,IF(H24="2 -Menor",2,IF(H24="3 -Moderado",3,IF(H24="5 -Moderado",6,IF(H24="4 -Mayor",4,IF(H24="10 -Mayor",7,IF(H24="5 -Catastrófico",5,IF(H24="20 -Catastrófico",8,IF(H24="1 - Mínimo/Leve",9,IF(H24="2 - Importante",10,IF(H24="3 - Fuerte",11,IF(H24="Seleccione",0))))))))))))</f>
        <v>5</v>
      </c>
      <c r="J24" s="35">
        <f>IF(AND(G24=1,I24=1),1,IF(AND(G24=1,I24=2),2,IF(AND(G24=1,I24=3),3,IF(AND(G24=1,I24=4),4,IF(AND(G24=1,I24=5),5,IF(AND(G24=2,I24=1),6,IF(AND(G24=2,I24=2),7,IF(AND(G24=2,I24=3),8,IF(AND(G24=2,I24=4),9,IF(AND(G24=2,I24=5),10,IF(AND(G24=3,I24=1),11,IF(AND(G24=3,I24=2),12,IF(AND(G24=3,I24=3),13,IF(AND(G24=3,I24=4),14,IF(AND(G24=3,I24=5),15,IF(AND(G24=4,I24=1),16,IF(AND(G24=4,I24=2),17,IF(AND(G24=4,I24=3),18,IF(AND(G24=4,I24=4),19,IF(AND(G24=4,I24=5),20,IF(AND(G24=5,I24=1),21,IF(AND(G24=5,I24=2),22,IF(AND(G24=5,I24=3),23,IF(AND(G24=5,I24=4),24,IF(AND(G24=5,I24=5),25,IF(AND(G24=1,I24=6),26,IF(AND(G24=1,I24=7),27,IF(AND(G24=1,I24=8),28,IF(AND(G24=2,I24=6),29,IF(AND(G24=2,I24=7),30,IF(AND(G24=2,I24=8),31,IF(AND(G24=3,I24=6),32,IF(AND(G24=3,I24=7),33,IF(AND(G24=3,I24=8),34,IF(AND(G24=4,I24=6),35,IF(AND(G24=4,I24=7),36,IF(AND(G24=4,I24=8),37,IF(AND(G24=5,I24=6),38,IF(AND(G24=5,I24=7),39,IF(AND(G24=5,I24=8),40,IF(AND(G24=6,I24=9),41,IF(AND(G24=6,I24=10),42,IF(AND(G24=6,I24=11),43,IF(AND(G24=7,I24=9),44,IF(AND(G24=7,I24=10),45,IF(AND(G24=7,I24=11),46,IF(AND(G24=8,I24=9),47,IF(AND(G24=8,I24=10),48,IF(AND(G24=8,I24=11),49,"Seleccione")))))))))))))))))))))))))))))))))))))))))))))))))</f>
        <v>5</v>
      </c>
      <c r="K24" s="222" t="str">
        <f>IF(J24=1,'Etapa 2 - Análisis'!$Y$4,IF(J24=2,'Etapa 2 - Análisis'!$Z$4,IF(J24=6,'Etapa 2 - Análisis'!$AD$4,IF(J24=7,'Etapa 2 - Análisis'!$AE$4,IF(J24=11,'Etapa 2 - Análisis'!$AI$4,IF(J24=3,'Etapa 2 - Análisis'!$AA$4,IF(J24=8,'Etapa 2 - Análisis'!$AF$4,IF(J24=12,'Etapa 2 - Análisis'!$AJ$4,IF(J24=16,'Etapa 2 - Análisis'!$AN$4,IF(J24=4,'Etapa 2 - Análisis'!$AB$4,IF(J24=5,'Etapa 2 - Análisis'!$AC$4,IF(J24=9,'Etapa 2 - Análisis'!$AG$4,IF(J24=13,'Etapa 2 - Análisis'!$AK$4,IF(J24=17,'Etapa 2 - Análisis'!$AO$4,IF(J24=18,'Etapa 2 - Análisis'!$AP$4,IF(J24=21,'Etapa 2 - Análisis'!$AS$4,IF(J24=22,'Etapa 2 - Análisis'!$AT$4,IF(J24=10,'Etapa 2 - Análisis'!$AH$4,IF(J24=14,'Etapa 2 - Análisis'!$AL$4,IF(J24=15,'Etapa 2 - Análisis'!$AM$4,IF(J24=19,'Etapa 2 - Análisis'!$AQ$4,IF(J24=20,'Etapa 2 - Análisis'!$AR$4,IF(J24=23,'Etapa 2 - Análisis'!$AU$4,IF(J24=24,'Etapa 2 - Análisis'!$AV$4,IF(J24=25,'Etapa 2 - Análisis'!$AW$4,IF(J24=26,'Etapa 2 - Análisis'!$Y$13,IF(J24=27,'Etapa 2 - Análisis'!$Z$13,IF(J24=28,'Etapa 2 - Análisis'!$AA$13,IF(J24=29,'Etapa 2 - Análisis'!$AB$13,IF(J24=30,'Etapa 2 - Análisis'!$AC$13,IF(J24=31,'Etapa 2 - Análisis'!$AD$13,IF(J24=32,'Etapa 2 - Análisis'!$AE$13,IF(J24=33,'Etapa 2 - Análisis'!$AF$13,IF(J24=34,'Etapa 2 - Análisis'!$AG$13,IF(J24=35,'Etapa 2 - Análisis'!$AH$13,IF(J24=36,'Etapa 2 - Análisis'!$AI$13,IF(J24=37,'Etapa 2 - Análisis'!$AJ$13,IF(J24=38,'Etapa 2 - Análisis'!$AK$13,IF(J24=39,'Etapa 2 - Análisis'!$AL$13,IF(J24=40,'Etapa 2 - Análisis'!$AM$13,IF(J24=41,'Etapa 2 - Análisis'!$Y$8,IF(J24=42,'Etapa 2 - Análisis'!$Z$8,IF(J24=43,'Etapa 2 - Análisis'!$AA$8,IF(J24=44,'Etapa 2 - Análisis'!$AB$8,IF(J24=45,'Etapa 2 - Análisis'!$AC$8,IF(J24=46,'Etapa 2 - Análisis'!$AD$8,IF(J24=47,'Etapa 2 - Análisis'!$AE$8,IF(J24=48,'Etapa 2 - Análisis'!$AF$8,IF(J24=49,'Etapa 2 - Análisis'!$AG$8,"Sin Zona")))))))))))))))))))))))))))))))))))))))))))))))))</f>
        <v>ZONA DE RIESGO ALTA</v>
      </c>
      <c r="L24" s="219" t="s">
        <v>320</v>
      </c>
      <c r="M24" s="65" t="s">
        <v>453</v>
      </c>
      <c r="N24" s="66" t="s">
        <v>225</v>
      </c>
      <c r="O24" s="35" t="s">
        <v>423</v>
      </c>
      <c r="P24" s="35" t="str">
        <f>IF($C$24="Oportunidad","NO APLICA","")</f>
        <v/>
      </c>
      <c r="Q24" s="219" t="s">
        <v>208</v>
      </c>
      <c r="R24" s="35">
        <f>IF(Q24="1 - Rara vez",1,IF(Q24="2 - Improbable",2,IF(Q24="3 - Posible",3,IF(Q24="4 - Probable",4,IF(Q24="5 - Casi seguro",5,IF(Q24="1 - Baja",6,IF(Q24="2 - Media",7,IF(Q24="3 - Alta",8,IF(Q24="NO APLICA","",IF(Q24="Seleccione",0))))))))))</f>
        <v>1</v>
      </c>
      <c r="S24" s="219" t="s">
        <v>214</v>
      </c>
      <c r="T24" s="35">
        <f>IF(S24="1 -Insignificante",1,IF(S24="2 -Menor",2,IF(S24="3 -Moderado",3,IF(S24="4 -Mayor",4,IF(S24="10 -Mayor",7,IF(S24="5 -Catastrófico",5,IF(S24="5 -Moderado",6,IF(S24="20 -Catastrófico",8,IF(S24="1 - Mínimo/Leve",9,IF(S24="2 - Importante",10,IF(S24="3 - Fuerte",11,IF(S24="NO APLICA","",IF(S24="Seleccione",0)))))))))))))</f>
        <v>5</v>
      </c>
      <c r="U24" s="35">
        <f>IF(AND(R24=1,T24=1),1,IF(AND(R24=1,T24=2),2,IF(AND(R24=1,T24=3),3,IF(AND(R24=1,T24=4),4,IF(AND(R24=1,T24=5),5,IF(AND(R24=2,T24=1),6,IF(AND(R24=2,T24=2),7,IF(AND(R24=2,T24=3),8,IF(AND(R24=2,T24=4),9,IF(AND(R24=2,T24=5),10,IF(AND(R24=3,T24=1),11,IF(AND(R24=3,T24=2),12,IF(AND(R24=3,T24=3),13,IF(AND(R24=3,T24=4),14,IF(AND(R24=3,T24=5),15,IF(AND(R24=4,T24=1),16,IF(AND(R24=4,T24=2),17,IF(AND(R24=4,T24=3),18,IF(AND(R24=4,T24=4),19,IF(AND(R24=4,T24=5),20,IF(AND(R24=5,T24=1),21,IF(AND(R24=5,T24=2),22,IF(AND(R24=5,T24=3),23,IF(AND(R24=5,T24=4),24,IF(AND(R24=5,T24=5),25,IF(AND(R24=1,T24=6),26,IF(AND(R24=1,T24=7),27,IF(AND(R24=1,T24=8),28,IF(AND(R24=2,T24=6),29,IF(AND(R24=2,T24=7),30,IF(AND(R24=2,T24=8),31,IF(AND(R24=3,T24=6),32,IF(AND(R24=3,T24=7),33,IF(AND(R24=3,T24=8),34,IF(AND(R24=4,T24=6),35,IF(AND(R24=4,T24=7),36,IF(AND(R24=4,T24=8),37,IF(AND(R24=5,T24=6),38,IF(AND(R24=5,T24=7),39,IF(AND(R24=5,T24=8),40,IF(AND(R24=6,T24=9),41,IF(AND(R24=6,T24=10),42,IF(AND(R24=6,T24=11),43,IF(AND(R24=7,T24=9),44,IF(AND(R24=7,T24=10),45,IF(AND(R24=7,T24=11),46,IF(AND(R24=8,T24=9),47,IF(AND(R24=8,T24=10),48,IF(AND(R24=8,T24=11),49,IF(AND(R24="",T24=""),"","Seleccione"))))))))))))))))))))))))))))))))))))))))))))))))))</f>
        <v>5</v>
      </c>
      <c r="V24" s="222" t="str">
        <f>IF(U24=1,'Etapa 2 - Análisis'!$Y$4,IF(U24=2,'Etapa 2 - Análisis'!$Z$4,IF(U24=6,'Etapa 2 - Análisis'!$AD$4,IF(U24=7,'Etapa 2 - Análisis'!$AE$4,IF(U24=11,'Etapa 2 - Análisis'!$AI$4,IF(U24=3,'Etapa 2 - Análisis'!$AA$4,IF(U24=8,'Etapa 2 - Análisis'!$AF$4,IF(U24=12,'Etapa 2 - Análisis'!$AJ$4,IF(U24=16,'Etapa 2 - Análisis'!$AN$4,IF(U24=4,'Etapa 2 - Análisis'!$AB$4,IF(U24=5,'Etapa 2 - Análisis'!$AC$4,IF(U24=9,'Etapa 2 - Análisis'!$AF$4,IF(U24=13,'Etapa 2 - Análisis'!$AK$4,IF(U24=17,'Etapa 2 - Análisis'!$AO$4,IF(U24=18,'Etapa 2 - Análisis'!$AP$4,IF(U24=21,'Etapa 2 - Análisis'!$AS$4,IF(U24=22,'Etapa 2 - Análisis'!$AT$4,IF(U24=10,'Etapa 2 - Análisis'!$AH$4,IF(U24=14,'Etapa 2 - Análisis'!$AL$4,IF(U24=15,'Etapa 2 - Análisis'!$AM$4,IF(U24=19,'Etapa 2 - Análisis'!$AQ$4,IF(U24=20,'Etapa 2 - Análisis'!$AR$4,IF(U24=23,'Etapa 2 - Análisis'!$AU$4,IF(U24=24,'Etapa 2 - Análisis'!$AV$4,IF(U24=25,'Etapa 2 - Análisis'!$AW$4,IF(U24=26,'Etapa 2 - Análisis'!$Y$13,IF(U24=27,'Etapa 2 - Análisis'!$Z$13,IF(U24=28,'Etapa 2 - Análisis'!$AA$13,IF(U24=29,'Etapa 2 - Análisis'!$AB$13,IF(U24=30,'Etapa 2 - Análisis'!$AC$13,IF(U24=31,'Etapa 2 - Análisis'!$AD$13,IF(U24=32,'Etapa 2 - Análisis'!$AE$13,IF(U24=33,'Etapa 2 - Análisis'!$AF$13,IF(U24=34,'Etapa 2 - Análisis'!$AG$13,IF(U24=35,'Etapa 2 - Análisis'!$AH$13,IF(U24=36,'Etapa 2 - Análisis'!$AI$13,IF(U24=37,'Etapa 2 - Análisis'!$AJ$13,IF(U24=38,'Etapa 2 - Análisis'!$AK$13,IF(U24=39,'Etapa 2 - Análisis'!$AL$13,IF(U24=40,'Etapa 2 - Análisis'!$AM$13,IF(U24=41,'Etapa 2 - Análisis'!$Y$8,IF(U24=42,'Etapa 2 - Análisis'!$Z$8,IF(U24=43,'Etapa 2 - Análisis'!$AA$8,IF(U24=44,'Etapa 2 - Análisis'!$AB$8,IF(U24=45,'Etapa 2 - Análisis'!$AC$8,IF(U24=46,'Etapa 2 - Análisis'!$AD$8,IF(U24=47,'Etapa 2 - Análisis'!$AE$8,IF(U24=48,'Etapa 2 - Análisis'!$AF$8,IF(U24=49,'Etapa 2 - Análisis'!$AG$8,IF(U24="","NO APLICA","Sin Zona"))))))))))))))))))))))))))))))))))))))))))))))))))</f>
        <v>ZONA DE RIESGO ALTA</v>
      </c>
      <c r="W24" s="81" t="s">
        <v>454</v>
      </c>
      <c r="X24" s="84" t="s">
        <v>455</v>
      </c>
      <c r="Y24" s="85" t="s">
        <v>456</v>
      </c>
      <c r="Z24" s="81" t="s">
        <v>457</v>
      </c>
      <c r="AA24" s="223" t="s">
        <v>458</v>
      </c>
    </row>
    <row r="25" spans="1:27" x14ac:dyDescent="0.25">
      <c r="A25" s="228"/>
      <c r="B25" s="224"/>
      <c r="C25" s="220"/>
      <c r="D25" s="81"/>
      <c r="E25" s="229"/>
      <c r="F25" s="220"/>
      <c r="G25" s="35"/>
      <c r="H25" s="220"/>
      <c r="I25" s="35"/>
      <c r="J25" s="35"/>
      <c r="K25" s="222"/>
      <c r="L25" s="220"/>
      <c r="M25" s="65"/>
      <c r="N25" s="66" t="s">
        <v>218</v>
      </c>
      <c r="O25" s="35" t="str">
        <f t="shared" ref="O25:P28" si="3">IF($C$24="Oportunidad","NO APLICA","")</f>
        <v/>
      </c>
      <c r="P25" s="35" t="str">
        <f t="shared" si="3"/>
        <v/>
      </c>
      <c r="Q25" s="220"/>
      <c r="R25" s="35"/>
      <c r="S25" s="220"/>
      <c r="T25" s="35"/>
      <c r="U25" s="35"/>
      <c r="V25" s="222"/>
      <c r="W25" s="81"/>
      <c r="X25" s="84"/>
      <c r="Y25" s="85"/>
      <c r="Z25" s="81"/>
      <c r="AA25" s="224"/>
    </row>
    <row r="26" spans="1:27" x14ac:dyDescent="0.25">
      <c r="A26" s="228"/>
      <c r="B26" s="224"/>
      <c r="C26" s="220"/>
      <c r="D26" s="81"/>
      <c r="E26" s="229"/>
      <c r="F26" s="220"/>
      <c r="G26" s="35"/>
      <c r="H26" s="220"/>
      <c r="I26" s="35"/>
      <c r="J26" s="35"/>
      <c r="K26" s="222"/>
      <c r="L26" s="220"/>
      <c r="M26" s="65"/>
      <c r="N26" s="66" t="s">
        <v>218</v>
      </c>
      <c r="O26" s="35" t="str">
        <f t="shared" si="3"/>
        <v/>
      </c>
      <c r="P26" s="35" t="str">
        <f t="shared" si="3"/>
        <v/>
      </c>
      <c r="Q26" s="220"/>
      <c r="R26" s="35"/>
      <c r="S26" s="220"/>
      <c r="T26" s="35"/>
      <c r="U26" s="35"/>
      <c r="V26" s="222"/>
      <c r="W26" s="81"/>
      <c r="X26" s="84"/>
      <c r="Y26" s="84"/>
      <c r="Z26" s="81"/>
      <c r="AA26" s="224"/>
    </row>
    <row r="27" spans="1:27" x14ac:dyDescent="0.25">
      <c r="A27" s="228"/>
      <c r="B27" s="224"/>
      <c r="C27" s="220"/>
      <c r="D27" s="124"/>
      <c r="E27" s="229"/>
      <c r="F27" s="220"/>
      <c r="G27" s="35"/>
      <c r="H27" s="220"/>
      <c r="I27" s="35"/>
      <c r="J27" s="35"/>
      <c r="K27" s="222"/>
      <c r="L27" s="220"/>
      <c r="M27" s="65"/>
      <c r="N27" s="66" t="s">
        <v>218</v>
      </c>
      <c r="O27" s="35" t="str">
        <f t="shared" si="3"/>
        <v/>
      </c>
      <c r="P27" s="35" t="str">
        <f t="shared" si="3"/>
        <v/>
      </c>
      <c r="Q27" s="220"/>
      <c r="R27" s="35"/>
      <c r="S27" s="220"/>
      <c r="T27" s="35"/>
      <c r="U27" s="35"/>
      <c r="V27" s="222"/>
      <c r="W27" s="81"/>
      <c r="X27" s="84"/>
      <c r="Y27" s="85"/>
      <c r="Z27" s="81"/>
      <c r="AA27" s="224"/>
    </row>
    <row r="28" spans="1:27" x14ac:dyDescent="0.25">
      <c r="A28" s="228"/>
      <c r="B28" s="225"/>
      <c r="C28" s="221"/>
      <c r="D28" s="106"/>
      <c r="E28" s="229"/>
      <c r="F28" s="221"/>
      <c r="G28" s="35"/>
      <c r="H28" s="221"/>
      <c r="I28" s="35"/>
      <c r="J28" s="35"/>
      <c r="K28" s="222"/>
      <c r="L28" s="221"/>
      <c r="M28" s="65"/>
      <c r="N28" s="66" t="s">
        <v>218</v>
      </c>
      <c r="O28" s="35" t="str">
        <f t="shared" si="3"/>
        <v/>
      </c>
      <c r="P28" s="35" t="str">
        <f t="shared" si="3"/>
        <v/>
      </c>
      <c r="Q28" s="221"/>
      <c r="R28" s="35"/>
      <c r="S28" s="221"/>
      <c r="T28" s="35"/>
      <c r="U28" s="35"/>
      <c r="V28" s="222"/>
      <c r="W28" s="106"/>
      <c r="X28" s="122"/>
      <c r="Y28" s="122"/>
      <c r="Z28" s="106"/>
      <c r="AA28" s="225"/>
    </row>
    <row r="29" spans="1:27" ht="54.75" customHeight="1" x14ac:dyDescent="0.25">
      <c r="A29" s="228">
        <v>5</v>
      </c>
      <c r="B29" s="223" t="s">
        <v>606</v>
      </c>
      <c r="C29" s="219" t="s">
        <v>330</v>
      </c>
      <c r="D29" s="81" t="s">
        <v>607</v>
      </c>
      <c r="E29" s="229" t="s">
        <v>608</v>
      </c>
      <c r="F29" s="219" t="s">
        <v>209</v>
      </c>
      <c r="G29" s="35">
        <f>IF(F29="1 - Rara vez",1,IF(F29="2 - Improbable",2,IF(F29="3 - Posible",3,IF(F29="4 - Probable",4,IF(F29="5 - Casi seguro",5,IF(F29="1 - Baja",6,IF(F29="2 - Media",7,IF(F29="3 - Alta",8,IF(F29="Seleccione",0)))))))))</f>
        <v>5</v>
      </c>
      <c r="H29" s="219" t="s">
        <v>214</v>
      </c>
      <c r="I29" s="35">
        <f>IF(H29="1 -Insignificante",1,IF(H29="2 -Menor",2,IF(H29="3 -Moderado",3,IF(H29="5 -Moderado",6,IF(H29="4 -Mayor",4,IF(H29="10 -Mayor",7,IF(H29="5 -Catastrófico",5,IF(H29="20 -Catastrófico",8,IF(H29="1 - Mínimo/Leve",9,IF(H29="2 - Importante",10,IF(H29="3 - Fuerte",11,IF(H29="Seleccione",0))))))))))))</f>
        <v>5</v>
      </c>
      <c r="J29" s="35">
        <f>IF(AND(G29=1,I29=1),1,IF(AND(G29=1,I29=2),2,IF(AND(G29=1,I29=3),3,IF(AND(G29=1,I29=4),4,IF(AND(G29=1,I29=5),5,IF(AND(G29=2,I29=1),6,IF(AND(G29=2,I29=2),7,IF(AND(G29=2,I29=3),8,IF(AND(G29=2,I29=4),9,IF(AND(G29=2,I29=5),10,IF(AND(G29=3,I29=1),11,IF(AND(G29=3,I29=2),12,IF(AND(G29=3,I29=3),13,IF(AND(G29=3,I29=4),14,IF(AND(G29=3,I29=5),15,IF(AND(G29=4,I29=1),16,IF(AND(G29=4,I29=2),17,IF(AND(G29=4,I29=3),18,IF(AND(G29=4,I29=4),19,IF(AND(G29=4,I29=5),20,IF(AND(G29=5,I29=1),21,IF(AND(G29=5,I29=2),22,IF(AND(G29=5,I29=3),23,IF(AND(G29=5,I29=4),24,IF(AND(G29=5,I29=5),25,IF(AND(G29=1,I29=6),26,IF(AND(G29=1,I29=7),27,IF(AND(G29=1,I29=8),28,IF(AND(G29=2,I29=6),29,IF(AND(G29=2,I29=7),30,IF(AND(G29=2,I29=8),31,IF(AND(G29=3,I29=6),32,IF(AND(G29=3,I29=7),33,IF(AND(G29=3,I29=8),34,IF(AND(G29=4,I29=6),35,IF(AND(G29=4,I29=7),36,IF(AND(G29=4,I29=8),37,IF(AND(G29=5,I29=6),38,IF(AND(G29=5,I29=7),39,IF(AND(G29=5,I29=8),40,IF(AND(G29=6,I29=9),41,IF(AND(G29=6,I29=10),42,IF(AND(G29=6,I29=11),43,IF(AND(G29=7,I29=9),44,IF(AND(G29=7,I29=10),45,IF(AND(G29=7,I29=11),46,IF(AND(G29=8,I29=9),47,IF(AND(G29=8,I29=10),48,IF(AND(G29=8,I29=11),49,"Seleccione")))))))))))))))))))))))))))))))))))))))))))))))))</f>
        <v>25</v>
      </c>
      <c r="K29" s="222" t="str">
        <f>IF(J29=1,'Etapa 2 - Análisis'!$Y$4,IF(J29=2,'Etapa 2 - Análisis'!$Z$4,IF(J29=6,'Etapa 2 - Análisis'!$AD$4,IF(J29=7,'Etapa 2 - Análisis'!$AE$4,IF(J29=11,'Etapa 2 - Análisis'!$AI$4,IF(J29=3,'Etapa 2 - Análisis'!$AA$4,IF(J29=8,'Etapa 2 - Análisis'!$AF$4,IF(J29=12,'Etapa 2 - Análisis'!$AJ$4,IF(J29=16,'Etapa 2 - Análisis'!$AN$4,IF(J29=4,'Etapa 2 - Análisis'!$AB$4,IF(J29=5,'Etapa 2 - Análisis'!$AC$4,IF(J29=9,'Etapa 2 - Análisis'!$AG$4,IF(J29=13,'Etapa 2 - Análisis'!$AK$4,IF(J29=17,'Etapa 2 - Análisis'!$AO$4,IF(J29=18,'Etapa 2 - Análisis'!$AP$4,IF(J29=21,'Etapa 2 - Análisis'!$AS$4,IF(J29=22,'Etapa 2 - Análisis'!$AT$4,IF(J29=10,'Etapa 2 - Análisis'!$AH$4,IF(J29=14,'Etapa 2 - Análisis'!$AL$4,IF(J29=15,'Etapa 2 - Análisis'!$AM$4,IF(J29=19,'Etapa 2 - Análisis'!$AQ$4,IF(J29=20,'Etapa 2 - Análisis'!$AR$4,IF(J29=23,'Etapa 2 - Análisis'!$AU$4,IF(J29=24,'Etapa 2 - Análisis'!$AV$4,IF(J29=25,'Etapa 2 - Análisis'!$AW$4,IF(J29=26,'Etapa 2 - Análisis'!$Y$13,IF(J29=27,'Etapa 2 - Análisis'!$Z$13,IF(J29=28,'Etapa 2 - Análisis'!$AA$13,IF(J29=29,'Etapa 2 - Análisis'!$AB$13,IF(J29=30,'Etapa 2 - Análisis'!$AC$13,IF(J29=31,'Etapa 2 - Análisis'!$AD$13,IF(J29=32,'Etapa 2 - Análisis'!$AE$13,IF(J29=33,'Etapa 2 - Análisis'!$AF$13,IF(J29=34,'Etapa 2 - Análisis'!$AG$13,IF(J29=35,'Etapa 2 - Análisis'!$AH$13,IF(J29=36,'Etapa 2 - Análisis'!$AI$13,IF(J29=37,'Etapa 2 - Análisis'!$AJ$13,IF(J29=38,'Etapa 2 - Análisis'!$AK$13,IF(J29=39,'Etapa 2 - Análisis'!$AL$13,IF(J29=40,'Etapa 2 - Análisis'!$AM$13,IF(J29=41,'Etapa 2 - Análisis'!$Y$8,IF(J29=42,'Etapa 2 - Análisis'!$Z$8,IF(J29=43,'Etapa 2 - Análisis'!$AA$8,IF(J29=44,'Etapa 2 - Análisis'!$AB$8,IF(J29=45,'Etapa 2 - Análisis'!$AC$8,IF(J29=46,'Etapa 2 - Análisis'!$AD$8,IF(J29=47,'Etapa 2 - Análisis'!$AE$8,IF(J29=48,'Etapa 2 - Análisis'!$AF$8,IF(J29=49,'Etapa 2 - Análisis'!$AG$8,"Sin Zona")))))))))))))))))))))))))))))))))))))))))))))))))</f>
        <v>ZONA DE RIESGO EXTREMA</v>
      </c>
      <c r="L29" s="219" t="s">
        <v>319</v>
      </c>
      <c r="M29" s="65" t="s">
        <v>610</v>
      </c>
      <c r="N29" s="66" t="s">
        <v>226</v>
      </c>
      <c r="O29" s="35" t="str">
        <f>IF($C$29="Oportunidad","NO APLICA","")</f>
        <v/>
      </c>
      <c r="P29" s="35" t="s">
        <v>423</v>
      </c>
      <c r="Q29" s="219" t="s">
        <v>209</v>
      </c>
      <c r="R29" s="35">
        <f>IF(Q29="1 - Rara vez",1,IF(Q29="2 - Improbable",2,IF(Q29="3 - Posible",3,IF(Q29="4 - Probable",4,IF(Q29="5 - Casi seguro",5,IF(Q29="1 - Baja",6,IF(Q29="2 - Media",7,IF(Q29="3 - Alta",8,IF(Q29="NO APLICA","",IF(Q29="Seleccione",0))))))))))</f>
        <v>5</v>
      </c>
      <c r="S29" s="219" t="s">
        <v>213</v>
      </c>
      <c r="T29" s="35">
        <f>IF(S29="1 -Insignificante",1,IF(S29="2 -Menor",2,IF(S29="3 -Moderado",3,IF(S29="4 -Mayor",4,IF(S29="10 -Mayor",7,IF(S29="5 -Catastrófico",5,IF(S29="5 -Moderado",6,IF(S29="20 -Catastrófico",8,IF(S29="1 - Mínimo/Leve",9,IF(S29="2 - Importante",10,IF(S29="3 - Fuerte",11,IF(S29="NO APLICA","",IF(S29="Seleccione",0)))))))))))))</f>
        <v>4</v>
      </c>
      <c r="U29" s="35">
        <f>IF(AND(R29=1,T29=1),1,IF(AND(R29=1,T29=2),2,IF(AND(R29=1,T29=3),3,IF(AND(R29=1,T29=4),4,IF(AND(R29=1,T29=5),5,IF(AND(R29=2,T29=1),6,IF(AND(R29=2,T29=2),7,IF(AND(R29=2,T29=3),8,IF(AND(R29=2,T29=4),9,IF(AND(R29=2,T29=5),10,IF(AND(R29=3,T29=1),11,IF(AND(R29=3,T29=2),12,IF(AND(R29=3,T29=3),13,IF(AND(R29=3,T29=4),14,IF(AND(R29=3,T29=5),15,IF(AND(R29=4,T29=1),16,IF(AND(R29=4,T29=2),17,IF(AND(R29=4,T29=3),18,IF(AND(R29=4,T29=4),19,IF(AND(R29=4,T29=5),20,IF(AND(R29=5,T29=1),21,IF(AND(R29=5,T29=2),22,IF(AND(R29=5,T29=3),23,IF(AND(R29=5,T29=4),24,IF(AND(R29=5,T29=5),25,IF(AND(R29=1,T29=6),26,IF(AND(R29=1,T29=7),27,IF(AND(R29=1,T29=8),28,IF(AND(R29=2,T29=6),29,IF(AND(R29=2,T29=7),30,IF(AND(R29=2,T29=8),31,IF(AND(R29=3,T29=6),32,IF(AND(R29=3,T29=7),33,IF(AND(R29=3,T29=8),34,IF(AND(R29=4,T29=6),35,IF(AND(R29=4,T29=7),36,IF(AND(R29=4,T29=8),37,IF(AND(R29=5,T29=6),38,IF(AND(R29=5,T29=7),39,IF(AND(R29=5,T29=8),40,IF(AND(R29=6,T29=9),41,IF(AND(R29=6,T29=10),42,IF(AND(R29=6,T29=11),43,IF(AND(R29=7,T29=9),44,IF(AND(R29=7,T29=10),45,IF(AND(R29=7,T29=11),46,IF(AND(R29=8,T29=9),47,IF(AND(R29=8,T29=10),48,IF(AND(R29=8,T29=11),49,IF(AND(R29="",T29=""),"","Seleccione"))))))))))))))))))))))))))))))))))))))))))))))))))</f>
        <v>24</v>
      </c>
      <c r="V29" s="222" t="str">
        <f>IF(U29=1,'Etapa 2 - Análisis'!$Y$4,IF(U29=2,'Etapa 2 - Análisis'!$Z$4,IF(U29=6,'Etapa 2 - Análisis'!$AD$4,IF(U29=7,'Etapa 2 - Análisis'!$AE$4,IF(U29=11,'Etapa 2 - Análisis'!$AI$4,IF(U29=3,'Etapa 2 - Análisis'!$AA$4,IF(U29=8,'Etapa 2 - Análisis'!$AF$4,IF(U29=12,'Etapa 2 - Análisis'!$AJ$4,IF(U29=16,'Etapa 2 - Análisis'!$AN$4,IF(U29=4,'Etapa 2 - Análisis'!$AB$4,IF(U29=5,'Etapa 2 - Análisis'!$AC$4,IF(U29=9,'Etapa 2 - Análisis'!$AF$4,IF(U29=13,'Etapa 2 - Análisis'!$AK$4,IF(U29=17,'Etapa 2 - Análisis'!$AO$4,IF(U29=18,'Etapa 2 - Análisis'!$AP$4,IF(U29=21,'Etapa 2 - Análisis'!$AS$4,IF(U29=22,'Etapa 2 - Análisis'!$AT$4,IF(U29=10,'Etapa 2 - Análisis'!$AH$4,IF(U29=14,'Etapa 2 - Análisis'!$AL$4,IF(U29=15,'Etapa 2 - Análisis'!$AM$4,IF(U29=19,'Etapa 2 - Análisis'!$AQ$4,IF(U29=20,'Etapa 2 - Análisis'!$AR$4,IF(U29=23,'Etapa 2 - Análisis'!$AU$4,IF(U29=24,'Etapa 2 - Análisis'!$AV$4,IF(U29=25,'Etapa 2 - Análisis'!$AW$4,IF(U29=26,'Etapa 2 - Análisis'!$Y$13,IF(U29=27,'Etapa 2 - Análisis'!$Z$13,IF(U29=28,'Etapa 2 - Análisis'!$AA$13,IF(U29=29,'Etapa 2 - Análisis'!$AB$13,IF(U29=30,'Etapa 2 - Análisis'!$AC$13,IF(U29=31,'Etapa 2 - Análisis'!$AD$13,IF(U29=32,'Etapa 2 - Análisis'!$AE$13,IF(U29=33,'Etapa 2 - Análisis'!$AF$13,IF(U29=34,'Etapa 2 - Análisis'!$AG$13,IF(U29=35,'Etapa 2 - Análisis'!$AH$13,IF(U29=36,'Etapa 2 - Análisis'!$AI$13,IF(U29=37,'Etapa 2 - Análisis'!$AJ$13,IF(U29=38,'Etapa 2 - Análisis'!$AK$13,IF(U29=39,'Etapa 2 - Análisis'!$AL$13,IF(U29=40,'Etapa 2 - Análisis'!$AM$13,IF(U29=41,'Etapa 2 - Análisis'!$Y$8,IF(U29=42,'Etapa 2 - Análisis'!$Z$8,IF(U29=43,'Etapa 2 - Análisis'!$AA$8,IF(U29=44,'Etapa 2 - Análisis'!$AB$8,IF(U29=45,'Etapa 2 - Análisis'!$AC$8,IF(U29=46,'Etapa 2 - Análisis'!$AD$8,IF(U29=47,'Etapa 2 - Análisis'!$AE$8,IF(U29=48,'Etapa 2 - Análisis'!$AF$8,IF(U29=49,'Etapa 2 - Análisis'!$AG$8,IF(U29="","NO APLICA","Sin Zona"))))))))))))))))))))))))))))))))))))))))))))))))))</f>
        <v>ZONA DE RIESGO EXTREMA</v>
      </c>
      <c r="W29" s="81" t="s">
        <v>424</v>
      </c>
      <c r="X29" s="226" t="s">
        <v>612</v>
      </c>
      <c r="Y29" s="227"/>
      <c r="Z29" s="81" t="s">
        <v>613</v>
      </c>
      <c r="AA29" s="223" t="s">
        <v>614</v>
      </c>
    </row>
    <row r="30" spans="1:27" ht="111" customHeight="1" x14ac:dyDescent="0.25">
      <c r="A30" s="228"/>
      <c r="B30" s="224"/>
      <c r="C30" s="220"/>
      <c r="D30" s="81" t="s">
        <v>609</v>
      </c>
      <c r="E30" s="229"/>
      <c r="F30" s="220"/>
      <c r="G30" s="35"/>
      <c r="H30" s="220"/>
      <c r="I30" s="35"/>
      <c r="J30" s="35"/>
      <c r="K30" s="222"/>
      <c r="L30" s="220"/>
      <c r="M30" s="65" t="s">
        <v>611</v>
      </c>
      <c r="N30" s="66" t="s">
        <v>226</v>
      </c>
      <c r="O30" s="35" t="str">
        <f t="shared" ref="O30:P33" si="4">IF($C$29="Oportunidad","NO APLICA","")</f>
        <v/>
      </c>
      <c r="P30" s="35" t="s">
        <v>423</v>
      </c>
      <c r="Q30" s="220"/>
      <c r="R30" s="35"/>
      <c r="S30" s="220"/>
      <c r="T30" s="35"/>
      <c r="U30" s="35"/>
      <c r="V30" s="222"/>
      <c r="W30" s="81" t="s">
        <v>424</v>
      </c>
      <c r="X30" s="226" t="s">
        <v>612</v>
      </c>
      <c r="Y30" s="227"/>
      <c r="Z30" s="81" t="s">
        <v>613</v>
      </c>
      <c r="AA30" s="224"/>
    </row>
    <row r="31" spans="1:27" x14ac:dyDescent="0.25">
      <c r="A31" s="228"/>
      <c r="B31" s="224"/>
      <c r="C31" s="220"/>
      <c r="D31" s="81"/>
      <c r="E31" s="229"/>
      <c r="F31" s="220"/>
      <c r="G31" s="35"/>
      <c r="H31" s="220"/>
      <c r="I31" s="35"/>
      <c r="J31" s="35"/>
      <c r="K31" s="222"/>
      <c r="L31" s="220"/>
      <c r="M31" s="65"/>
      <c r="N31" s="66" t="s">
        <v>218</v>
      </c>
      <c r="O31" s="35" t="str">
        <f t="shared" si="4"/>
        <v/>
      </c>
      <c r="P31" s="35" t="str">
        <f t="shared" si="4"/>
        <v/>
      </c>
      <c r="Q31" s="220"/>
      <c r="R31" s="35"/>
      <c r="S31" s="220"/>
      <c r="T31" s="35"/>
      <c r="U31" s="35"/>
      <c r="V31" s="222"/>
      <c r="W31" s="81"/>
      <c r="X31" s="84"/>
      <c r="Y31" s="84"/>
      <c r="Z31" s="81"/>
      <c r="AA31" s="224"/>
    </row>
    <row r="32" spans="1:27" x14ac:dyDescent="0.25">
      <c r="A32" s="228"/>
      <c r="B32" s="224"/>
      <c r="C32" s="220"/>
      <c r="D32" s="124"/>
      <c r="E32" s="229"/>
      <c r="F32" s="220"/>
      <c r="G32" s="35"/>
      <c r="H32" s="220"/>
      <c r="I32" s="35"/>
      <c r="J32" s="35"/>
      <c r="K32" s="222"/>
      <c r="L32" s="220"/>
      <c r="M32" s="65"/>
      <c r="N32" s="66" t="s">
        <v>218</v>
      </c>
      <c r="O32" s="35" t="str">
        <f t="shared" si="4"/>
        <v/>
      </c>
      <c r="P32" s="35" t="str">
        <f t="shared" si="4"/>
        <v/>
      </c>
      <c r="Q32" s="220"/>
      <c r="R32" s="35"/>
      <c r="S32" s="220"/>
      <c r="T32" s="35"/>
      <c r="U32" s="35"/>
      <c r="V32" s="222"/>
      <c r="W32" s="81"/>
      <c r="X32" s="84"/>
      <c r="Y32" s="85"/>
      <c r="Z32" s="81"/>
      <c r="AA32" s="224"/>
    </row>
    <row r="33" spans="1:27" x14ac:dyDescent="0.25">
      <c r="A33" s="228"/>
      <c r="B33" s="225"/>
      <c r="C33" s="221"/>
      <c r="E33" s="229"/>
      <c r="F33" s="221"/>
      <c r="G33" s="35"/>
      <c r="H33" s="221"/>
      <c r="I33" s="35"/>
      <c r="J33" s="35"/>
      <c r="K33" s="222"/>
      <c r="L33" s="221"/>
      <c r="M33" s="65"/>
      <c r="N33" s="66" t="s">
        <v>218</v>
      </c>
      <c r="O33" s="35" t="str">
        <f t="shared" si="4"/>
        <v/>
      </c>
      <c r="P33" s="35" t="str">
        <f t="shared" si="4"/>
        <v/>
      </c>
      <c r="Q33" s="221"/>
      <c r="R33" s="35"/>
      <c r="S33" s="221"/>
      <c r="T33" s="35"/>
      <c r="U33" s="35"/>
      <c r="V33" s="222"/>
      <c r="W33" s="106"/>
      <c r="X33" s="122"/>
      <c r="Y33" s="122"/>
      <c r="Z33" s="106"/>
      <c r="AA33" s="225"/>
    </row>
    <row r="34" spans="1:27" ht="99" customHeight="1" x14ac:dyDescent="0.25">
      <c r="A34" s="228">
        <v>6</v>
      </c>
      <c r="B34" s="223" t="s">
        <v>615</v>
      </c>
      <c r="C34" s="219" t="s">
        <v>197</v>
      </c>
      <c r="D34" s="65" t="s">
        <v>616</v>
      </c>
      <c r="E34" s="229" t="s">
        <v>617</v>
      </c>
      <c r="F34" s="219" t="s">
        <v>206</v>
      </c>
      <c r="G34" s="35">
        <f>IF(F34="1 - Rara vez",1,IF(F34="2 - Improbable",2,IF(F34="3 - Posible",3,IF(F34="4 - Probable",4,IF(F34="5 - Casi seguro",5,IF(F34="1 - Baja",6,IF(F34="2 - Media",7,IF(F34="3 - Alta",8,IF(F34="Seleccione",0)))))))))</f>
        <v>3</v>
      </c>
      <c r="H34" s="219" t="s">
        <v>212</v>
      </c>
      <c r="I34" s="35">
        <f>IF(H34="1 -Insignificante",1,IF(H34="2 -Menor",2,IF(H34="3 -Moderado",3,IF(H34="5 -Moderado",6,IF(H34="4 -Mayor",4,IF(H34="10 -Mayor",7,IF(H34="5 -Catastrófico",5,IF(H34="20 -Catastrófico",8,IF(H34="1 - Mínimo/Leve",9,IF(H34="2 - Importante",10,IF(H34="3 - Fuerte",11,IF(H34="Seleccione",0))))))))))))</f>
        <v>3</v>
      </c>
      <c r="J34" s="35">
        <f>IF(AND(G34=1,I34=1),1,IF(AND(G34=1,I34=2),2,IF(AND(G34=1,I34=3),3,IF(AND(G34=1,I34=4),4,IF(AND(G34=1,I34=5),5,IF(AND(G34=2,I34=1),6,IF(AND(G34=2,I34=2),7,IF(AND(G34=2,I34=3),8,IF(AND(G34=2,I34=4),9,IF(AND(G34=2,I34=5),10,IF(AND(G34=3,I34=1),11,IF(AND(G34=3,I34=2),12,IF(AND(G34=3,I34=3),13,IF(AND(G34=3,I34=4),14,IF(AND(G34=3,I34=5),15,IF(AND(G34=4,I34=1),16,IF(AND(G34=4,I34=2),17,IF(AND(G34=4,I34=3),18,IF(AND(G34=4,I34=4),19,IF(AND(G34=4,I34=5),20,IF(AND(G34=5,I34=1),21,IF(AND(G34=5,I34=2),22,IF(AND(G34=5,I34=3),23,IF(AND(G34=5,I34=4),24,IF(AND(G34=5,I34=5),25,IF(AND(G34=1,I34=6),26,IF(AND(G34=1,I34=7),27,IF(AND(G34=1,I34=8),28,IF(AND(G34=2,I34=6),29,IF(AND(G34=2,I34=7),30,IF(AND(G34=2,I34=8),31,IF(AND(G34=3,I34=6),32,IF(AND(G34=3,I34=7),33,IF(AND(G34=3,I34=8),34,IF(AND(G34=4,I34=6),35,IF(AND(G34=4,I34=7),36,IF(AND(G34=4,I34=8),37,IF(AND(G34=5,I34=6),38,IF(AND(G34=5,I34=7),39,IF(AND(G34=5,I34=8),40,IF(AND(G34=6,I34=9),41,IF(AND(G34=6,I34=10),42,IF(AND(G34=6,I34=11),43,IF(AND(G34=7,I34=9),44,IF(AND(G34=7,I34=10),45,IF(AND(G34=7,I34=11),46,IF(AND(G34=8,I34=9),47,IF(AND(G34=8,I34=10),48,IF(AND(G34=8,I34=11),49,"Seleccione")))))))))))))))))))))))))))))))))))))))))))))))))</f>
        <v>13</v>
      </c>
      <c r="K34" s="222" t="str">
        <f>IF(J34=1,'Etapa 2 - Análisis'!$Y$4,IF(J34=2,'Etapa 2 - Análisis'!$Z$4,IF(J34=6,'Etapa 2 - Análisis'!$AD$4,IF(J34=7,'Etapa 2 - Análisis'!$AE$4,IF(J34=11,'Etapa 2 - Análisis'!$AI$4,IF(J34=3,'Etapa 2 - Análisis'!$AA$4,IF(J34=8,'Etapa 2 - Análisis'!$AF$4,IF(J34=12,'Etapa 2 - Análisis'!$AJ$4,IF(J34=16,'Etapa 2 - Análisis'!$AN$4,IF(J34=4,'Etapa 2 - Análisis'!$AB$4,IF(J34=5,'Etapa 2 - Análisis'!$AC$4,IF(J34=9,'Etapa 2 - Análisis'!$AG$4,IF(J34=13,'Etapa 2 - Análisis'!$AK$4,IF(J34=17,'Etapa 2 - Análisis'!$AO$4,IF(J34=18,'Etapa 2 - Análisis'!$AP$4,IF(J34=21,'Etapa 2 - Análisis'!$AS$4,IF(J34=22,'Etapa 2 - Análisis'!$AT$4,IF(J34=10,'Etapa 2 - Análisis'!$AH$4,IF(J34=14,'Etapa 2 - Análisis'!$AL$4,IF(J34=15,'Etapa 2 - Análisis'!$AM$4,IF(J34=19,'Etapa 2 - Análisis'!$AQ$4,IF(J34=20,'Etapa 2 - Análisis'!$AR$4,IF(J34=23,'Etapa 2 - Análisis'!$AU$4,IF(J34=24,'Etapa 2 - Análisis'!$AV$4,IF(J34=25,'Etapa 2 - Análisis'!$AW$4,IF(J34=26,'Etapa 2 - Análisis'!$Y$13,IF(J34=27,'Etapa 2 - Análisis'!$Z$13,IF(J34=28,'Etapa 2 - Análisis'!$AA$13,IF(J34=29,'Etapa 2 - Análisis'!$AB$13,IF(J34=30,'Etapa 2 - Análisis'!$AC$13,IF(J34=31,'Etapa 2 - Análisis'!$AD$13,IF(J34=32,'Etapa 2 - Análisis'!$AE$13,IF(J34=33,'Etapa 2 - Análisis'!$AF$13,IF(J34=34,'Etapa 2 - Análisis'!$AG$13,IF(J34=35,'Etapa 2 - Análisis'!$AH$13,IF(J34=36,'Etapa 2 - Análisis'!$AI$13,IF(J34=37,'Etapa 2 - Análisis'!$AJ$13,IF(J34=38,'Etapa 2 - Análisis'!$AK$13,IF(J34=39,'Etapa 2 - Análisis'!$AL$13,IF(J34=40,'Etapa 2 - Análisis'!$AM$13,IF(J34=41,'Etapa 2 - Análisis'!$Y$8,IF(J34=42,'Etapa 2 - Análisis'!$Z$8,IF(J34=43,'Etapa 2 - Análisis'!$AA$8,IF(J34=44,'Etapa 2 - Análisis'!$AB$8,IF(J34=45,'Etapa 2 - Análisis'!$AC$8,IF(J34=46,'Etapa 2 - Análisis'!$AD$8,IF(J34=47,'Etapa 2 - Análisis'!$AE$8,IF(J34=48,'Etapa 2 - Análisis'!$AF$8,IF(J34=49,'Etapa 2 - Análisis'!$AG$8,"Sin Zona")))))))))))))))))))))))))))))))))))))))))))))))))</f>
        <v>ZONA DE RIESGO ALTA</v>
      </c>
      <c r="L34" s="219" t="s">
        <v>320</v>
      </c>
      <c r="M34" s="65" t="s">
        <v>618</v>
      </c>
      <c r="N34" s="66" t="s">
        <v>225</v>
      </c>
      <c r="O34" s="35" t="s">
        <v>423</v>
      </c>
      <c r="P34" s="35" t="str">
        <f>IF($C$34="Oportunidad","NO APLICA","")</f>
        <v/>
      </c>
      <c r="Q34" s="219" t="s">
        <v>206</v>
      </c>
      <c r="R34" s="35">
        <f>IF(Q34="1 - Rara vez",1,IF(Q34="2 - Improbable",2,IF(Q34="3 - Posible",3,IF(Q34="4 - Probable",4,IF(Q34="5 - Casi seguro",5,IF(Q34="1 - Baja",6,IF(Q34="2 - Media",7,IF(Q34="3 - Alta",8,IF(Q34="NO APLICA","",IF(Q34="Seleccione",0))))))))))</f>
        <v>3</v>
      </c>
      <c r="S34" s="219" t="s">
        <v>212</v>
      </c>
      <c r="T34" s="35">
        <f>IF(S34="1 -Insignificante",1,IF(S34="2 -Menor",2,IF(S34="3 -Moderado",3,IF(S34="4 -Mayor",4,IF(S34="10 -Mayor",7,IF(S34="5 -Catastrófico",5,IF(S34="5 -Moderado",6,IF(S34="20 -Catastrófico",8,IF(S34="1 - Mínimo/Leve",9,IF(S34="2 - Importante",10,IF(S34="3 - Fuerte",11,IF(S34="NO APLICA","",IF(S34="Seleccione",0)))))))))))))</f>
        <v>3</v>
      </c>
      <c r="U34" s="35">
        <f>IF(AND(R34=1,T34=1),1,IF(AND(R34=1,T34=2),2,IF(AND(R34=1,T34=3),3,IF(AND(R34=1,T34=4),4,IF(AND(R34=1,T34=5),5,IF(AND(R34=2,T34=1),6,IF(AND(R34=2,T34=2),7,IF(AND(R34=2,T34=3),8,IF(AND(R34=2,T34=4),9,IF(AND(R34=2,T34=5),10,IF(AND(R34=3,T34=1),11,IF(AND(R34=3,T34=2),12,IF(AND(R34=3,T34=3),13,IF(AND(R34=3,T34=4),14,IF(AND(R34=3,T34=5),15,IF(AND(R34=4,T34=1),16,IF(AND(R34=4,T34=2),17,IF(AND(R34=4,T34=3),18,IF(AND(R34=4,T34=4),19,IF(AND(R34=4,T34=5),20,IF(AND(R34=5,T34=1),21,IF(AND(R34=5,T34=2),22,IF(AND(R34=5,T34=3),23,IF(AND(R34=5,T34=4),24,IF(AND(R34=5,T34=5),25,IF(AND(R34=1,T34=6),26,IF(AND(R34=1,T34=7),27,IF(AND(R34=1,T34=8),28,IF(AND(R34=2,T34=6),29,IF(AND(R34=2,T34=7),30,IF(AND(R34=2,T34=8),31,IF(AND(R34=3,T34=6),32,IF(AND(R34=3,T34=7),33,IF(AND(R34=3,T34=8),34,IF(AND(R34=4,T34=6),35,IF(AND(R34=4,T34=7),36,IF(AND(R34=4,T34=8),37,IF(AND(R34=5,T34=6),38,IF(AND(R34=5,T34=7),39,IF(AND(R34=5,T34=8),40,IF(AND(R34=6,T34=9),41,IF(AND(R34=6,T34=10),42,IF(AND(R34=6,T34=11),43,IF(AND(R34=7,T34=9),44,IF(AND(R34=7,T34=10),45,IF(AND(R34=7,T34=11),46,IF(AND(R34=8,T34=9),47,IF(AND(R34=8,T34=10),48,IF(AND(R34=8,T34=11),49,IF(AND(R34="",T34=""),"","Seleccione"))))))))))))))))))))))))))))))))))))))))))))))))))</f>
        <v>13</v>
      </c>
      <c r="V34" s="222" t="str">
        <f>IF(U34=1,'Etapa 2 - Análisis'!$Y$4,IF(U34=2,'Etapa 2 - Análisis'!$Z$4,IF(U34=6,'Etapa 2 - Análisis'!$AD$4,IF(U34=7,'Etapa 2 - Análisis'!$AE$4,IF(U34=11,'Etapa 2 - Análisis'!$AI$4,IF(U34=3,'Etapa 2 - Análisis'!$AA$4,IF(U34=8,'Etapa 2 - Análisis'!$AF$4,IF(U34=12,'Etapa 2 - Análisis'!$AJ$4,IF(U34=16,'Etapa 2 - Análisis'!$AN$4,IF(U34=4,'Etapa 2 - Análisis'!$AB$4,IF(U34=5,'Etapa 2 - Análisis'!$AC$4,IF(U34=9,'Etapa 2 - Análisis'!$AF$4,IF(U34=13,'Etapa 2 - Análisis'!$AK$4,IF(U34=17,'Etapa 2 - Análisis'!$AO$4,IF(U34=18,'Etapa 2 - Análisis'!$AP$4,IF(U34=21,'Etapa 2 - Análisis'!$AS$4,IF(U34=22,'Etapa 2 - Análisis'!$AT$4,IF(U34=10,'Etapa 2 - Análisis'!$AH$4,IF(U34=14,'Etapa 2 - Análisis'!$AL$4,IF(U34=15,'Etapa 2 - Análisis'!$AM$4,IF(U34=19,'Etapa 2 - Análisis'!$AQ$4,IF(U34=20,'Etapa 2 - Análisis'!$AR$4,IF(U34=23,'Etapa 2 - Análisis'!$AU$4,IF(U34=24,'Etapa 2 - Análisis'!$AV$4,IF(U34=25,'Etapa 2 - Análisis'!$AW$4,IF(U34=26,'Etapa 2 - Análisis'!$Y$13,IF(U34=27,'Etapa 2 - Análisis'!$Z$13,IF(U34=28,'Etapa 2 - Análisis'!$AA$13,IF(U34=29,'Etapa 2 - Análisis'!$AB$13,IF(U34=30,'Etapa 2 - Análisis'!$AC$13,IF(U34=31,'Etapa 2 - Análisis'!$AD$13,IF(U34=32,'Etapa 2 - Análisis'!$AE$13,IF(U34=33,'Etapa 2 - Análisis'!$AF$13,IF(U34=34,'Etapa 2 - Análisis'!$AG$13,IF(U34=35,'Etapa 2 - Análisis'!$AH$13,IF(U34=36,'Etapa 2 - Análisis'!$AI$13,IF(U34=37,'Etapa 2 - Análisis'!$AJ$13,IF(U34=38,'Etapa 2 - Análisis'!$AK$13,IF(U34=39,'Etapa 2 - Análisis'!$AL$13,IF(U34=40,'Etapa 2 - Análisis'!$AM$13,IF(U34=41,'Etapa 2 - Análisis'!$Y$8,IF(U34=42,'Etapa 2 - Análisis'!$Z$8,IF(U34=43,'Etapa 2 - Análisis'!$AA$8,IF(U34=44,'Etapa 2 - Análisis'!$AB$8,IF(U34=45,'Etapa 2 - Análisis'!$AC$8,IF(U34=46,'Etapa 2 - Análisis'!$AD$8,IF(U34=47,'Etapa 2 - Análisis'!$AE$8,IF(U34=48,'Etapa 2 - Análisis'!$AF$8,IF(U34=49,'Etapa 2 - Análisis'!$AG$8,IF(U34="","NO APLICA","Sin Zona"))))))))))))))))))))))))))))))))))))))))))))))))))</f>
        <v>ZONA DE RIESGO ALTA</v>
      </c>
      <c r="W34" s="81" t="s">
        <v>619</v>
      </c>
      <c r="X34" s="84"/>
      <c r="Y34" s="84"/>
      <c r="Z34" s="81" t="s">
        <v>620</v>
      </c>
      <c r="AA34" s="223" t="s">
        <v>617</v>
      </c>
    </row>
    <row r="35" spans="1:27" x14ac:dyDescent="0.25">
      <c r="A35" s="228"/>
      <c r="B35" s="224"/>
      <c r="C35" s="220"/>
      <c r="D35" s="65"/>
      <c r="E35" s="229"/>
      <c r="F35" s="220"/>
      <c r="G35" s="35"/>
      <c r="H35" s="220"/>
      <c r="I35" s="35"/>
      <c r="J35" s="35"/>
      <c r="K35" s="222"/>
      <c r="L35" s="220"/>
      <c r="M35" s="65"/>
      <c r="N35" s="66" t="s">
        <v>218</v>
      </c>
      <c r="O35" s="35" t="str">
        <f t="shared" ref="O35:P38" si="5">IF($C$34="Oportunidad","NO APLICA","")</f>
        <v/>
      </c>
      <c r="P35" s="35" t="str">
        <f t="shared" si="5"/>
        <v/>
      </c>
      <c r="Q35" s="220"/>
      <c r="R35" s="35"/>
      <c r="S35" s="220"/>
      <c r="T35" s="35"/>
      <c r="U35" s="35"/>
      <c r="V35" s="222"/>
      <c r="W35" s="65"/>
      <c r="X35" s="84"/>
      <c r="Y35" s="84"/>
      <c r="Z35" s="65"/>
      <c r="AA35" s="224"/>
    </row>
    <row r="36" spans="1:27" x14ac:dyDescent="0.25">
      <c r="A36" s="228"/>
      <c r="B36" s="224"/>
      <c r="C36" s="220"/>
      <c r="D36" s="65"/>
      <c r="E36" s="229"/>
      <c r="F36" s="220"/>
      <c r="G36" s="35"/>
      <c r="H36" s="220"/>
      <c r="I36" s="35"/>
      <c r="J36" s="35"/>
      <c r="K36" s="222"/>
      <c r="L36" s="220"/>
      <c r="M36" s="112"/>
      <c r="N36" s="66" t="s">
        <v>218</v>
      </c>
      <c r="O36" s="35" t="str">
        <f t="shared" si="5"/>
        <v/>
      </c>
      <c r="P36" s="35" t="str">
        <f t="shared" si="5"/>
        <v/>
      </c>
      <c r="Q36" s="220"/>
      <c r="R36" s="35"/>
      <c r="S36" s="220"/>
      <c r="T36" s="35"/>
      <c r="U36" s="35"/>
      <c r="V36" s="222"/>
      <c r="W36" s="65"/>
      <c r="X36" s="84"/>
      <c r="Y36" s="84"/>
      <c r="Z36" s="65"/>
      <c r="AA36" s="224"/>
    </row>
    <row r="37" spans="1:27" x14ac:dyDescent="0.25">
      <c r="A37" s="228"/>
      <c r="B37" s="224"/>
      <c r="C37" s="220"/>
      <c r="D37" s="65"/>
      <c r="E37" s="229"/>
      <c r="F37" s="220"/>
      <c r="G37" s="35"/>
      <c r="H37" s="220"/>
      <c r="I37" s="35"/>
      <c r="J37" s="35"/>
      <c r="K37" s="222"/>
      <c r="L37" s="220"/>
      <c r="M37" s="121"/>
      <c r="N37" s="66" t="s">
        <v>218</v>
      </c>
      <c r="O37" s="35" t="str">
        <f t="shared" si="5"/>
        <v/>
      </c>
      <c r="P37" s="35" t="str">
        <f t="shared" si="5"/>
        <v/>
      </c>
      <c r="Q37" s="220"/>
      <c r="R37" s="35"/>
      <c r="S37" s="220"/>
      <c r="T37" s="35"/>
      <c r="U37" s="35"/>
      <c r="V37" s="222"/>
      <c r="W37" s="65"/>
      <c r="X37" s="84"/>
      <c r="Y37" s="84"/>
      <c r="Z37" s="65"/>
      <c r="AA37" s="224"/>
    </row>
    <row r="38" spans="1:27" x14ac:dyDescent="0.25">
      <c r="A38" s="228"/>
      <c r="B38" s="225"/>
      <c r="C38" s="221"/>
      <c r="D38" s="65"/>
      <c r="E38" s="229"/>
      <c r="F38" s="221"/>
      <c r="G38" s="35"/>
      <c r="H38" s="221"/>
      <c r="I38" s="35"/>
      <c r="J38" s="35"/>
      <c r="K38" s="222"/>
      <c r="L38" s="221"/>
      <c r="M38" s="106"/>
      <c r="N38" s="66" t="s">
        <v>218</v>
      </c>
      <c r="O38" s="35" t="str">
        <f t="shared" si="5"/>
        <v/>
      </c>
      <c r="P38" s="35" t="str">
        <f t="shared" si="5"/>
        <v/>
      </c>
      <c r="Q38" s="221"/>
      <c r="R38" s="35"/>
      <c r="S38" s="221"/>
      <c r="T38" s="35"/>
      <c r="U38" s="35"/>
      <c r="V38" s="222"/>
      <c r="W38" s="65"/>
      <c r="X38" s="84"/>
      <c r="Y38" s="84"/>
      <c r="Z38" s="65"/>
      <c r="AA38" s="225"/>
    </row>
    <row r="39" spans="1:27" ht="57.75" customHeight="1" x14ac:dyDescent="0.25">
      <c r="A39" s="228">
        <v>7</v>
      </c>
      <c r="B39" s="223" t="s">
        <v>624</v>
      </c>
      <c r="C39" s="219" t="s">
        <v>329</v>
      </c>
      <c r="D39" s="81" t="s">
        <v>625</v>
      </c>
      <c r="E39" s="229" t="s">
        <v>626</v>
      </c>
      <c r="F39" s="219" t="s">
        <v>205</v>
      </c>
      <c r="G39" s="35">
        <f>IF(F39="1 - Rara vez",1,IF(F39="2 - Improbable",2,IF(F39="3 - Posible",3,IF(F39="4 - Probable",4,IF(F39="5 - Casi seguro",5,IF(F39="1 - Baja",6,IF(F39="2 - Media",7,IF(F39="3 - Alta",8,IF(F39="Seleccione",0)))))))))</f>
        <v>4</v>
      </c>
      <c r="H39" s="219" t="s">
        <v>213</v>
      </c>
      <c r="I39" s="35">
        <f>IF(H39="1 -Insignificante",1,IF(H39="2 -Menor",2,IF(H39="3 -Moderado",3,IF(H39="5 -Moderado",6,IF(H39="4 -Mayor",4,IF(H39="10 -Mayor",7,IF(H39="5 -Catastrófico",5,IF(H39="20 -Catastrófico",8,IF(H39="1 - Mínimo/Leve",9,IF(H39="2 - Importante",10,IF(H39="3 - Fuerte",11,IF(H39="Seleccione",0))))))))))))</f>
        <v>4</v>
      </c>
      <c r="J39" s="35">
        <f>IF(AND(G39=1,I39=1),1,IF(AND(G39=1,I39=2),2,IF(AND(G39=1,I39=3),3,IF(AND(G39=1,I39=4),4,IF(AND(G39=1,I39=5),5,IF(AND(G39=2,I39=1),6,IF(AND(G39=2,I39=2),7,IF(AND(G39=2,I39=3),8,IF(AND(G39=2,I39=4),9,IF(AND(G39=2,I39=5),10,IF(AND(G39=3,I39=1),11,IF(AND(G39=3,I39=2),12,IF(AND(G39=3,I39=3),13,IF(AND(G39=3,I39=4),14,IF(AND(G39=3,I39=5),15,IF(AND(G39=4,I39=1),16,IF(AND(G39=4,I39=2),17,IF(AND(G39=4,I39=3),18,IF(AND(G39=4,I39=4),19,IF(AND(G39=4,I39=5),20,IF(AND(G39=5,I39=1),21,IF(AND(G39=5,I39=2),22,IF(AND(G39=5,I39=3),23,IF(AND(G39=5,I39=4),24,IF(AND(G39=5,I39=5),25,IF(AND(G39=1,I39=6),26,IF(AND(G39=1,I39=7),27,IF(AND(G39=1,I39=8),28,IF(AND(G39=2,I39=6),29,IF(AND(G39=2,I39=7),30,IF(AND(G39=2,I39=8),31,IF(AND(G39=3,I39=6),32,IF(AND(G39=3,I39=7),33,IF(AND(G39=3,I39=8),34,IF(AND(G39=4,I39=6),35,IF(AND(G39=4,I39=7),36,IF(AND(G39=4,I39=8),37,IF(AND(G39=5,I39=6),38,IF(AND(G39=5,I39=7),39,IF(AND(G39=5,I39=8),40,IF(AND(G39=6,I39=9),41,IF(AND(G39=6,I39=10),42,IF(AND(G39=6,I39=11),43,IF(AND(G39=7,I39=9),44,IF(AND(G39=7,I39=10),45,IF(AND(G39=7,I39=11),46,IF(AND(G39=8,I39=9),47,IF(AND(G39=8,I39=10),48,IF(AND(G39=8,I39=11),49,"Seleccione")))))))))))))))))))))))))))))))))))))))))))))))))</f>
        <v>19</v>
      </c>
      <c r="K39" s="222" t="str">
        <f>IF(J39=1,'Etapa 2 - Análisis'!$Y$4,IF(J39=2,'Etapa 2 - Análisis'!$Z$4,IF(J39=6,'Etapa 2 - Análisis'!$AD$4,IF(J39=7,'Etapa 2 - Análisis'!$AE$4,IF(J39=11,'Etapa 2 - Análisis'!$AI$4,IF(J39=3,'Etapa 2 - Análisis'!$AA$4,IF(J39=8,'Etapa 2 - Análisis'!$AF$4,IF(J39=12,'Etapa 2 - Análisis'!$AJ$4,IF(J39=16,'Etapa 2 - Análisis'!$AN$4,IF(J39=4,'Etapa 2 - Análisis'!$AB$4,IF(J39=5,'Etapa 2 - Análisis'!$AC$4,IF(J39=9,'Etapa 2 - Análisis'!$AG$4,IF(J39=13,'Etapa 2 - Análisis'!$AK$4,IF(J39=17,'Etapa 2 - Análisis'!$AO$4,IF(J39=18,'Etapa 2 - Análisis'!$AP$4,IF(J39=21,'Etapa 2 - Análisis'!$AS$4,IF(J39=22,'Etapa 2 - Análisis'!$AT$4,IF(J39=10,'Etapa 2 - Análisis'!$AH$4,IF(J39=14,'Etapa 2 - Análisis'!$AL$4,IF(J39=15,'Etapa 2 - Análisis'!$AM$4,IF(J39=19,'Etapa 2 - Análisis'!$AQ$4,IF(J39=20,'Etapa 2 - Análisis'!$AR$4,IF(J39=23,'Etapa 2 - Análisis'!$AU$4,IF(J39=24,'Etapa 2 - Análisis'!$AV$4,IF(J39=25,'Etapa 2 - Análisis'!$AW$4,IF(J39=26,'Etapa 2 - Análisis'!$Y$13,IF(J39=27,'Etapa 2 - Análisis'!$Z$13,IF(J39=28,'Etapa 2 - Análisis'!$AA$13,IF(J39=29,'Etapa 2 - Análisis'!$AB$13,IF(J39=30,'Etapa 2 - Análisis'!$AC$13,IF(J39=31,'Etapa 2 - Análisis'!$AD$13,IF(J39=32,'Etapa 2 - Análisis'!$AE$13,IF(J39=33,'Etapa 2 - Análisis'!$AF$13,IF(J39=34,'Etapa 2 - Análisis'!$AG$13,IF(J39=35,'Etapa 2 - Análisis'!$AH$13,IF(J39=36,'Etapa 2 - Análisis'!$AI$13,IF(J39=37,'Etapa 2 - Análisis'!$AJ$13,IF(J39=38,'Etapa 2 - Análisis'!$AK$13,IF(J39=39,'Etapa 2 - Análisis'!$AL$13,IF(J39=40,'Etapa 2 - Análisis'!$AM$13,IF(J39=41,'Etapa 2 - Análisis'!$Y$8,IF(J39=42,'Etapa 2 - Análisis'!$Z$8,IF(J39=43,'Etapa 2 - Análisis'!$AA$8,IF(J39=44,'Etapa 2 - Análisis'!$AB$8,IF(J39=45,'Etapa 2 - Análisis'!$AC$8,IF(J39=46,'Etapa 2 - Análisis'!$AD$8,IF(J39=47,'Etapa 2 - Análisis'!$AE$8,IF(J39=48,'Etapa 2 - Análisis'!$AF$8,IF(J39=49,'Etapa 2 - Análisis'!$AG$8,"Sin Zona")))))))))))))))))))))))))))))))))))))))))))))))))</f>
        <v>ZONA DE RIESGO EXTREMA</v>
      </c>
      <c r="L39" s="219" t="s">
        <v>320</v>
      </c>
      <c r="M39" s="65" t="s">
        <v>628</v>
      </c>
      <c r="N39" s="66" t="s">
        <v>225</v>
      </c>
      <c r="O39" s="35" t="s">
        <v>423</v>
      </c>
      <c r="P39" s="35" t="str">
        <f>IF($C$39="Oportunidad","NO APLICA","")</f>
        <v/>
      </c>
      <c r="Q39" s="219" t="s">
        <v>208</v>
      </c>
      <c r="R39" s="35">
        <f>IF(Q39="1 - Rara vez",1,IF(Q39="2 - Improbable",2,IF(Q39="3 - Posible",3,IF(Q39="4 - Probable",4,IF(Q39="5 - Casi seguro",5,IF(Q39="1 - Baja",6,IF(Q39="2 - Media",7,IF(Q39="3 - Alta",8,IF(Q39="NO APLICA","",IF(Q39="Seleccione",0))))))))))</f>
        <v>1</v>
      </c>
      <c r="S39" s="219" t="s">
        <v>213</v>
      </c>
      <c r="T39" s="35">
        <f>IF(S39="1 -Insignificante",1,IF(S39="2 -Menor",2,IF(S39="3 -Moderado",3,IF(S39="4 -Mayor",4,IF(S39="10 -Mayor",7,IF(S39="5 -Catastrófico",5,IF(S39="5 -Moderado",6,IF(S39="20 -Catastrófico",8,IF(S39="1 - Mínimo/Leve",9,IF(S39="2 - Importante",10,IF(S39="3 - Fuerte",11,IF(S39="NO APLICA","",IF(S39="Seleccione",0)))))))))))))</f>
        <v>4</v>
      </c>
      <c r="U39" s="35">
        <f>IF(AND(R39=1,T39=1),1,IF(AND(R39=1,T39=2),2,IF(AND(R39=1,T39=3),3,IF(AND(R39=1,T39=4),4,IF(AND(R39=1,T39=5),5,IF(AND(R39=2,T39=1),6,IF(AND(R39=2,T39=2),7,IF(AND(R39=2,T39=3),8,IF(AND(R39=2,T39=4),9,IF(AND(R39=2,T39=5),10,IF(AND(R39=3,T39=1),11,IF(AND(R39=3,T39=2),12,IF(AND(R39=3,T39=3),13,IF(AND(R39=3,T39=4),14,IF(AND(R39=3,T39=5),15,IF(AND(R39=4,T39=1),16,IF(AND(R39=4,T39=2),17,IF(AND(R39=4,T39=3),18,IF(AND(R39=4,T39=4),19,IF(AND(R39=4,T39=5),20,IF(AND(R39=5,T39=1),21,IF(AND(R39=5,T39=2),22,IF(AND(R39=5,T39=3),23,IF(AND(R39=5,T39=4),24,IF(AND(R39=5,T39=5),25,IF(AND(R39=1,T39=6),26,IF(AND(R39=1,T39=7),27,IF(AND(R39=1,T39=8),28,IF(AND(R39=2,T39=6),29,IF(AND(R39=2,T39=7),30,IF(AND(R39=2,T39=8),31,IF(AND(R39=3,T39=6),32,IF(AND(R39=3,T39=7),33,IF(AND(R39=3,T39=8),34,IF(AND(R39=4,T39=6),35,IF(AND(R39=4,T39=7),36,IF(AND(R39=4,T39=8),37,IF(AND(R39=5,T39=6),38,IF(AND(R39=5,T39=7),39,IF(AND(R39=5,T39=8),40,IF(AND(R39=6,T39=9),41,IF(AND(R39=6,T39=10),42,IF(AND(R39=6,T39=11),43,IF(AND(R39=7,T39=9),44,IF(AND(R39=7,T39=10),45,IF(AND(R39=7,T39=11),46,IF(AND(R39=8,T39=9),47,IF(AND(R39=8,T39=10),48,IF(AND(R39=8,T39=11),49,IF(AND(R39="",T39=""),"","Seleccione"))))))))))))))))))))))))))))))))))))))))))))))))))</f>
        <v>4</v>
      </c>
      <c r="V39" s="222" t="str">
        <f>IF(U39=1,'Etapa 2 - Análisis'!$Y$4,IF(U39=2,'Etapa 2 - Análisis'!$Z$4,IF(U39=6,'Etapa 2 - Análisis'!$AD$4,IF(U39=7,'Etapa 2 - Análisis'!$AE$4,IF(U39=11,'Etapa 2 - Análisis'!$AI$4,IF(U39=3,'Etapa 2 - Análisis'!$AA$4,IF(U39=8,'Etapa 2 - Análisis'!$AF$4,IF(U39=12,'Etapa 2 - Análisis'!$AJ$4,IF(U39=16,'Etapa 2 - Análisis'!$AN$4,IF(U39=4,'Etapa 2 - Análisis'!$AB$4,IF(U39=5,'Etapa 2 - Análisis'!$AC$4,IF(U39=9,'Etapa 2 - Análisis'!$AF$4,IF(U39=13,'Etapa 2 - Análisis'!$AK$4,IF(U39=17,'Etapa 2 - Análisis'!$AO$4,IF(U39=18,'Etapa 2 - Análisis'!$AP$4,IF(U39=21,'Etapa 2 - Análisis'!$AS$4,IF(U39=22,'Etapa 2 - Análisis'!$AT$4,IF(U39=10,'Etapa 2 - Análisis'!$AH$4,IF(U39=14,'Etapa 2 - Análisis'!$AL$4,IF(U39=15,'Etapa 2 - Análisis'!$AM$4,IF(U39=19,'Etapa 2 - Análisis'!$AQ$4,IF(U39=20,'Etapa 2 - Análisis'!$AR$4,IF(U39=23,'Etapa 2 - Análisis'!$AU$4,IF(U39=24,'Etapa 2 - Análisis'!$AV$4,IF(U39=25,'Etapa 2 - Análisis'!$AW$4,IF(U39=26,'Etapa 2 - Análisis'!$Y$13,IF(U39=27,'Etapa 2 - Análisis'!$Z$13,IF(U39=28,'Etapa 2 - Análisis'!$AA$13,IF(U39=29,'Etapa 2 - Análisis'!$AB$13,IF(U39=30,'Etapa 2 - Análisis'!$AC$13,IF(U39=31,'Etapa 2 - Análisis'!$AD$13,IF(U39=32,'Etapa 2 - Análisis'!$AE$13,IF(U39=33,'Etapa 2 - Análisis'!$AF$13,IF(U39=34,'Etapa 2 - Análisis'!$AG$13,IF(U39=35,'Etapa 2 - Análisis'!$AH$13,IF(U39=36,'Etapa 2 - Análisis'!$AI$13,IF(U39=37,'Etapa 2 - Análisis'!$AJ$13,IF(U39=38,'Etapa 2 - Análisis'!$AK$13,IF(U39=39,'Etapa 2 - Análisis'!$AL$13,IF(U39=40,'Etapa 2 - Análisis'!$AM$13,IF(U39=41,'Etapa 2 - Análisis'!$Y$8,IF(U39=42,'Etapa 2 - Análisis'!$Z$8,IF(U39=43,'Etapa 2 - Análisis'!$AA$8,IF(U39=44,'Etapa 2 - Análisis'!$AB$8,IF(U39=45,'Etapa 2 - Análisis'!$AC$8,IF(U39=46,'Etapa 2 - Análisis'!$AD$8,IF(U39=47,'Etapa 2 - Análisis'!$AE$8,IF(U39=48,'Etapa 2 - Análisis'!$AF$8,IF(U39=49,'Etapa 2 - Análisis'!$AG$8,IF(U39="","NO APLICA","Sin Zona"))))))))))))))))))))))))))))))))))))))))))))))))))</f>
        <v>ZONA DE RIESGO ALTA</v>
      </c>
      <c r="W39" s="81" t="s">
        <v>630</v>
      </c>
      <c r="X39" s="84" t="s">
        <v>631</v>
      </c>
      <c r="Y39" s="85" t="s">
        <v>456</v>
      </c>
      <c r="Z39" s="81" t="s">
        <v>632</v>
      </c>
      <c r="AA39" s="223" t="s">
        <v>881</v>
      </c>
    </row>
    <row r="40" spans="1:27" ht="79.5" customHeight="1" x14ac:dyDescent="0.25">
      <c r="A40" s="228"/>
      <c r="B40" s="224"/>
      <c r="C40" s="220"/>
      <c r="D40" s="81" t="s">
        <v>627</v>
      </c>
      <c r="E40" s="229"/>
      <c r="F40" s="220"/>
      <c r="G40" s="35"/>
      <c r="H40" s="220"/>
      <c r="I40" s="35"/>
      <c r="J40" s="35"/>
      <c r="K40" s="222"/>
      <c r="L40" s="220"/>
      <c r="M40" s="65" t="s">
        <v>629</v>
      </c>
      <c r="N40" s="66" t="s">
        <v>225</v>
      </c>
      <c r="O40" s="35" t="s">
        <v>423</v>
      </c>
      <c r="P40" s="35" t="str">
        <f t="shared" ref="O40:P43" si="6">IF($C$39="Oportunidad","NO APLICA","")</f>
        <v/>
      </c>
      <c r="Q40" s="220"/>
      <c r="R40" s="35"/>
      <c r="S40" s="220"/>
      <c r="T40" s="35"/>
      <c r="U40" s="35"/>
      <c r="V40" s="222"/>
      <c r="W40" s="81" t="s">
        <v>630</v>
      </c>
      <c r="X40" s="84" t="s">
        <v>631</v>
      </c>
      <c r="Y40" s="85" t="s">
        <v>456</v>
      </c>
      <c r="Z40" s="81" t="s">
        <v>633</v>
      </c>
      <c r="AA40" s="224"/>
    </row>
    <row r="41" spans="1:27" x14ac:dyDescent="0.25">
      <c r="A41" s="228"/>
      <c r="B41" s="224"/>
      <c r="C41" s="220"/>
      <c r="D41" s="81"/>
      <c r="E41" s="229"/>
      <c r="F41" s="220"/>
      <c r="G41" s="35"/>
      <c r="H41" s="220"/>
      <c r="I41" s="35"/>
      <c r="J41" s="35"/>
      <c r="K41" s="222"/>
      <c r="L41" s="220"/>
      <c r="M41" s="65"/>
      <c r="N41" s="66" t="s">
        <v>218</v>
      </c>
      <c r="O41" s="35" t="str">
        <f t="shared" si="6"/>
        <v/>
      </c>
      <c r="P41" s="35" t="str">
        <f t="shared" si="6"/>
        <v/>
      </c>
      <c r="Q41" s="220"/>
      <c r="R41" s="35"/>
      <c r="S41" s="220"/>
      <c r="T41" s="35"/>
      <c r="U41" s="35"/>
      <c r="V41" s="222"/>
      <c r="W41" s="81"/>
      <c r="X41" s="84"/>
      <c r="Y41" s="84"/>
      <c r="Z41" s="81"/>
      <c r="AA41" s="224"/>
    </row>
    <row r="42" spans="1:27" x14ac:dyDescent="0.25">
      <c r="A42" s="228"/>
      <c r="B42" s="224"/>
      <c r="C42" s="220"/>
      <c r="D42" s="124"/>
      <c r="E42" s="229"/>
      <c r="F42" s="220"/>
      <c r="G42" s="35"/>
      <c r="H42" s="220"/>
      <c r="I42" s="35"/>
      <c r="J42" s="35"/>
      <c r="K42" s="222"/>
      <c r="L42" s="220"/>
      <c r="M42" s="65"/>
      <c r="N42" s="66" t="s">
        <v>218</v>
      </c>
      <c r="O42" s="35" t="str">
        <f t="shared" si="6"/>
        <v/>
      </c>
      <c r="P42" s="35" t="str">
        <f t="shared" si="6"/>
        <v/>
      </c>
      <c r="Q42" s="220"/>
      <c r="R42" s="35"/>
      <c r="S42" s="220"/>
      <c r="T42" s="35"/>
      <c r="U42" s="35"/>
      <c r="V42" s="222"/>
      <c r="W42" s="81"/>
      <c r="X42" s="84"/>
      <c r="Y42" s="84"/>
      <c r="Z42" s="81"/>
      <c r="AA42" s="224"/>
    </row>
    <row r="43" spans="1:27" x14ac:dyDescent="0.25">
      <c r="A43" s="228"/>
      <c r="B43" s="225"/>
      <c r="C43" s="221"/>
      <c r="E43" s="229"/>
      <c r="F43" s="221"/>
      <c r="G43" s="35"/>
      <c r="H43" s="221"/>
      <c r="I43" s="35"/>
      <c r="J43" s="35"/>
      <c r="K43" s="222"/>
      <c r="L43" s="221"/>
      <c r="M43" s="65"/>
      <c r="N43" s="66" t="s">
        <v>218</v>
      </c>
      <c r="O43" s="35" t="str">
        <f t="shared" si="6"/>
        <v/>
      </c>
      <c r="P43" s="35" t="str">
        <f t="shared" si="6"/>
        <v/>
      </c>
      <c r="Q43" s="221"/>
      <c r="R43" s="35"/>
      <c r="S43" s="221"/>
      <c r="T43" s="35"/>
      <c r="U43" s="35"/>
      <c r="V43" s="222"/>
      <c r="W43" s="81"/>
      <c r="X43" s="84"/>
      <c r="Y43" s="84"/>
      <c r="Z43" s="81"/>
      <c r="AA43" s="225"/>
    </row>
    <row r="44" spans="1:27" ht="116.25" customHeight="1" x14ac:dyDescent="0.25">
      <c r="A44" s="228">
        <v>8</v>
      </c>
      <c r="B44" s="223" t="s">
        <v>638</v>
      </c>
      <c r="C44" s="219" t="s">
        <v>329</v>
      </c>
      <c r="D44" s="81" t="s">
        <v>639</v>
      </c>
      <c r="E44" s="229" t="s">
        <v>640</v>
      </c>
      <c r="F44" s="219" t="s">
        <v>208</v>
      </c>
      <c r="G44" s="35">
        <f>IF(F44="1 - Rara vez",1,IF(F44="2 - Improbable",2,IF(F44="3 - Posible",3,IF(F44="4 - Probable",4,IF(F44="5 - Casi seguro",5,IF(F44="1 - Baja",6,IF(F44="2 - Media",7,IF(F44="3 - Alta",8,IF(F44="Seleccione",0)))))))))</f>
        <v>1</v>
      </c>
      <c r="H44" s="219" t="s">
        <v>213</v>
      </c>
      <c r="I44" s="35">
        <f>IF(H44="1 -Insignificante",1,IF(H44="2 -Menor",2,IF(H44="3 -Moderado",3,IF(H44="5 -Moderado",6,IF(H44="4 -Mayor",4,IF(H44="10 -Mayor",7,IF(H44="5 -Catastrófico",5,IF(H44="20 -Catastrófico",8,IF(H44="1 - Mínimo/Leve",9,IF(H44="2 - Importante",10,IF(H44="3 - Fuerte",11,IF(H44="Seleccione",0))))))))))))</f>
        <v>4</v>
      </c>
      <c r="J44" s="35">
        <f>IF(AND(G44=1,I44=1),1,IF(AND(G44=1,I44=2),2,IF(AND(G44=1,I44=3),3,IF(AND(G44=1,I44=4),4,IF(AND(G44=1,I44=5),5,IF(AND(G44=2,I44=1),6,IF(AND(G44=2,I44=2),7,IF(AND(G44=2,I44=3),8,IF(AND(G44=2,I44=4),9,IF(AND(G44=2,I44=5),10,IF(AND(G44=3,I44=1),11,IF(AND(G44=3,I44=2),12,IF(AND(G44=3,I44=3),13,IF(AND(G44=3,I44=4),14,IF(AND(G44=3,I44=5),15,IF(AND(G44=4,I44=1),16,IF(AND(G44=4,I44=2),17,IF(AND(G44=4,I44=3),18,IF(AND(G44=4,I44=4),19,IF(AND(G44=4,I44=5),20,IF(AND(G44=5,I44=1),21,IF(AND(G44=5,I44=2),22,IF(AND(G44=5,I44=3),23,IF(AND(G44=5,I44=4),24,IF(AND(G44=5,I44=5),25,IF(AND(G44=1,I44=6),26,IF(AND(G44=1,I44=7),27,IF(AND(G44=1,I44=8),28,IF(AND(G44=2,I44=6),29,IF(AND(G44=2,I44=7),30,IF(AND(G44=2,I44=8),31,IF(AND(G44=3,I44=6),32,IF(AND(G44=3,I44=7),33,IF(AND(G44=3,I44=8),34,IF(AND(G44=4,I44=6),35,IF(AND(G44=4,I44=7),36,IF(AND(G44=4,I44=8),37,IF(AND(G44=5,I44=6),38,IF(AND(G44=5,I44=7),39,IF(AND(G44=5,I44=8),40,IF(AND(G44=6,I44=9),41,IF(AND(G44=6,I44=10),42,IF(AND(G44=6,I44=11),43,IF(AND(G44=7,I44=9),44,IF(AND(G44=7,I44=10),45,IF(AND(G44=7,I44=11),46,IF(AND(G44=8,I44=9),47,IF(AND(G44=8,I44=10),48,IF(AND(G44=8,I44=11),49,"Seleccione")))))))))))))))))))))))))))))))))))))))))))))))))</f>
        <v>4</v>
      </c>
      <c r="K44" s="222" t="str">
        <f>IF(J44=1,'Etapa 2 - Análisis'!$Y$4,IF(J44=2,'Etapa 2 - Análisis'!$Z$4,IF(J44=6,'Etapa 2 - Análisis'!$AD$4,IF(J44=7,'Etapa 2 - Análisis'!$AE$4,IF(J44=11,'Etapa 2 - Análisis'!$AI$4,IF(J44=3,'Etapa 2 - Análisis'!$AA$4,IF(J44=8,'Etapa 2 - Análisis'!$AF$4,IF(J44=12,'Etapa 2 - Análisis'!$AJ$4,IF(J44=16,'Etapa 2 - Análisis'!$AN$4,IF(J44=4,'Etapa 2 - Análisis'!$AB$4,IF(J44=5,'Etapa 2 - Análisis'!$AC$4,IF(J44=9,'Etapa 2 - Análisis'!$AG$4,IF(J44=13,'Etapa 2 - Análisis'!$AK$4,IF(J44=17,'Etapa 2 - Análisis'!$AO$4,IF(J44=18,'Etapa 2 - Análisis'!$AP$4,IF(J44=21,'Etapa 2 - Análisis'!$AS$4,IF(J44=22,'Etapa 2 - Análisis'!$AT$4,IF(J44=10,'Etapa 2 - Análisis'!$AH$4,IF(J44=14,'Etapa 2 - Análisis'!$AL$4,IF(J44=15,'Etapa 2 - Análisis'!$AM$4,IF(J44=19,'Etapa 2 - Análisis'!$AQ$4,IF(J44=20,'Etapa 2 - Análisis'!$AR$4,IF(J44=23,'Etapa 2 - Análisis'!$AU$4,IF(J44=24,'Etapa 2 - Análisis'!$AV$4,IF(J44=25,'Etapa 2 - Análisis'!$AW$4,IF(J44=26,'Etapa 2 - Análisis'!$Y$13,IF(J44=27,'Etapa 2 - Análisis'!$Z$13,IF(J44=28,'Etapa 2 - Análisis'!$AA$13,IF(J44=29,'Etapa 2 - Análisis'!$AB$13,IF(J44=30,'Etapa 2 - Análisis'!$AC$13,IF(J44=31,'Etapa 2 - Análisis'!$AD$13,IF(J44=32,'Etapa 2 - Análisis'!$AE$13,IF(J44=33,'Etapa 2 - Análisis'!$AF$13,IF(J44=34,'Etapa 2 - Análisis'!$AG$13,IF(J44=35,'Etapa 2 - Análisis'!$AH$13,IF(J44=36,'Etapa 2 - Análisis'!$AI$13,IF(J44=37,'Etapa 2 - Análisis'!$AJ$13,IF(J44=38,'Etapa 2 - Análisis'!$AK$13,IF(J44=39,'Etapa 2 - Análisis'!$AL$13,IF(J44=40,'Etapa 2 - Análisis'!$AM$13,IF(J44=41,'Etapa 2 - Análisis'!$Y$8,IF(J44=42,'Etapa 2 - Análisis'!$Z$8,IF(J44=43,'Etapa 2 - Análisis'!$AA$8,IF(J44=44,'Etapa 2 - Análisis'!$AB$8,IF(J44=45,'Etapa 2 - Análisis'!$AC$8,IF(J44=46,'Etapa 2 - Análisis'!$AD$8,IF(J44=47,'Etapa 2 - Análisis'!$AE$8,IF(J44=48,'Etapa 2 - Análisis'!$AF$8,IF(J44=49,'Etapa 2 - Análisis'!$AG$8,"Sin Zona")))))))))))))))))))))))))))))))))))))))))))))))))</f>
        <v>ZONA DE RIESGO ALTA</v>
      </c>
      <c r="L44" s="219" t="s">
        <v>322</v>
      </c>
      <c r="M44" s="65" t="s">
        <v>641</v>
      </c>
      <c r="N44" s="66" t="s">
        <v>225</v>
      </c>
      <c r="O44" s="35" t="s">
        <v>423</v>
      </c>
      <c r="P44" s="35" t="str">
        <f>IF($C$44="Oportunidad","NO APLICA","")</f>
        <v/>
      </c>
      <c r="Q44" s="219" t="s">
        <v>208</v>
      </c>
      <c r="R44" s="35">
        <f>IF(Q44="1 - Rara vez",1,IF(Q44="2 - Improbable",2,IF(Q44="3 - Posible",3,IF(Q44="4 - Probable",4,IF(Q44="5 - Casi seguro",5,IF(Q44="1 - Baja",6,IF(Q44="2 - Media",7,IF(Q44="3 - Alta",8,IF(Q44="NO APLICA","",IF(Q44="Seleccione",0))))))))))</f>
        <v>1</v>
      </c>
      <c r="S44" s="219" t="s">
        <v>213</v>
      </c>
      <c r="T44" s="35">
        <f>IF(S44="1 -Insignificante",1,IF(S44="2 -Menor",2,IF(S44="3 -Moderado",3,IF(S44="4 -Mayor",4,IF(S44="10 -Mayor",7,IF(S44="5 -Catastrófico",5,IF(S44="5 -Moderado",6,IF(S44="20 -Catastrófico",8,IF(S44="1 - Mínimo/Leve",9,IF(S44="2 - Importante",10,IF(S44="3 - Fuerte",11,IF(S44="NO APLICA","",IF(S44="Seleccione",0)))))))))))))</f>
        <v>4</v>
      </c>
      <c r="U44" s="35">
        <f>IF(AND(R44=1,T44=1),1,IF(AND(R44=1,T44=2),2,IF(AND(R44=1,T44=3),3,IF(AND(R44=1,T44=4),4,IF(AND(R44=1,T44=5),5,IF(AND(R44=2,T44=1),6,IF(AND(R44=2,T44=2),7,IF(AND(R44=2,T44=3),8,IF(AND(R44=2,T44=4),9,IF(AND(R44=2,T44=5),10,IF(AND(R44=3,T44=1),11,IF(AND(R44=3,T44=2),12,IF(AND(R44=3,T44=3),13,IF(AND(R44=3,T44=4),14,IF(AND(R44=3,T44=5),15,IF(AND(R44=4,T44=1),16,IF(AND(R44=4,T44=2),17,IF(AND(R44=4,T44=3),18,IF(AND(R44=4,T44=4),19,IF(AND(R44=4,T44=5),20,IF(AND(R44=5,T44=1),21,IF(AND(R44=5,T44=2),22,IF(AND(R44=5,T44=3),23,IF(AND(R44=5,T44=4),24,IF(AND(R44=5,T44=5),25,IF(AND(R44=1,T44=6),26,IF(AND(R44=1,T44=7),27,IF(AND(R44=1,T44=8),28,IF(AND(R44=2,T44=6),29,IF(AND(R44=2,T44=7),30,IF(AND(R44=2,T44=8),31,IF(AND(R44=3,T44=6),32,IF(AND(R44=3,T44=7),33,IF(AND(R44=3,T44=8),34,IF(AND(R44=4,T44=6),35,IF(AND(R44=4,T44=7),36,IF(AND(R44=4,T44=8),37,IF(AND(R44=5,T44=6),38,IF(AND(R44=5,T44=7),39,IF(AND(R44=5,T44=8),40,IF(AND(R44=6,T44=9),41,IF(AND(R44=6,T44=10),42,IF(AND(R44=6,T44=11),43,IF(AND(R44=7,T44=9),44,IF(AND(R44=7,T44=10),45,IF(AND(R44=7,T44=11),46,IF(AND(R44=8,T44=9),47,IF(AND(R44=8,T44=10),48,IF(AND(R44=8,T44=11),49,IF(AND(R44="",T44=""),"","Seleccione"))))))))))))))))))))))))))))))))))))))))))))))))))</f>
        <v>4</v>
      </c>
      <c r="V44" s="222" t="str">
        <f>IF(U44=1,'Etapa 2 - Análisis'!$Y$4,IF(U44=2,'Etapa 2 - Análisis'!$Z$4,IF(U44=6,'Etapa 2 - Análisis'!$AD$4,IF(U44=7,'Etapa 2 - Análisis'!$AE$4,IF(U44=11,'Etapa 2 - Análisis'!$AI$4,IF(U44=3,'Etapa 2 - Análisis'!$AA$4,IF(U44=8,'Etapa 2 - Análisis'!$AF$4,IF(U44=12,'Etapa 2 - Análisis'!$AJ$4,IF(U44=16,'Etapa 2 - Análisis'!$AN$4,IF(U44=4,'Etapa 2 - Análisis'!$AB$4,IF(U44=5,'Etapa 2 - Análisis'!$AC$4,IF(U44=9,'Etapa 2 - Análisis'!$AF$4,IF(U44=13,'Etapa 2 - Análisis'!$AK$4,IF(U44=17,'Etapa 2 - Análisis'!$AO$4,IF(U44=18,'Etapa 2 - Análisis'!$AP$4,IF(U44=21,'Etapa 2 - Análisis'!$AS$4,IF(U44=22,'Etapa 2 - Análisis'!$AT$4,IF(U44=10,'Etapa 2 - Análisis'!$AH$4,IF(U44=14,'Etapa 2 - Análisis'!$AL$4,IF(U44=15,'Etapa 2 - Análisis'!$AM$4,IF(U44=19,'Etapa 2 - Análisis'!$AQ$4,IF(U44=20,'Etapa 2 - Análisis'!$AR$4,IF(U44=23,'Etapa 2 - Análisis'!$AU$4,IF(U44=24,'Etapa 2 - Análisis'!$AV$4,IF(U44=25,'Etapa 2 - Análisis'!$AW$4,IF(U44=26,'Etapa 2 - Análisis'!$Y$13,IF(U44=27,'Etapa 2 - Análisis'!$Z$13,IF(U44=28,'Etapa 2 - Análisis'!$AA$13,IF(U44=29,'Etapa 2 - Análisis'!$AB$13,IF(U44=30,'Etapa 2 - Análisis'!$AC$13,IF(U44=31,'Etapa 2 - Análisis'!$AD$13,IF(U44=32,'Etapa 2 - Análisis'!$AE$13,IF(U44=33,'Etapa 2 - Análisis'!$AF$13,IF(U44=34,'Etapa 2 - Análisis'!$AG$13,IF(U44=35,'Etapa 2 - Análisis'!$AH$13,IF(U44=36,'Etapa 2 - Análisis'!$AI$13,IF(U44=37,'Etapa 2 - Análisis'!$AJ$13,IF(U44=38,'Etapa 2 - Análisis'!$AK$13,IF(U44=39,'Etapa 2 - Análisis'!$AL$13,IF(U44=40,'Etapa 2 - Análisis'!$AM$13,IF(U44=41,'Etapa 2 - Análisis'!$Y$8,IF(U44=42,'Etapa 2 - Análisis'!$Z$8,IF(U44=43,'Etapa 2 - Análisis'!$AA$8,IF(U44=44,'Etapa 2 - Análisis'!$AB$8,IF(U44=45,'Etapa 2 - Análisis'!$AC$8,IF(U44=46,'Etapa 2 - Análisis'!$AD$8,IF(U44=47,'Etapa 2 - Análisis'!$AE$8,IF(U44=48,'Etapa 2 - Análisis'!$AF$8,IF(U44=49,'Etapa 2 - Análisis'!$AG$8,IF(U44="","NO APLICA","Sin Zona"))))))))))))))))))))))))))))))))))))))))))))))))))</f>
        <v>ZONA DE RIESGO ALTA</v>
      </c>
      <c r="W44" s="81" t="s">
        <v>642</v>
      </c>
      <c r="X44" s="226" t="s">
        <v>643</v>
      </c>
      <c r="Y44" s="227"/>
      <c r="Z44" s="81" t="s">
        <v>644</v>
      </c>
      <c r="AA44" s="223" t="s">
        <v>645</v>
      </c>
    </row>
    <row r="45" spans="1:27" x14ac:dyDescent="0.25">
      <c r="A45" s="228"/>
      <c r="B45" s="224"/>
      <c r="C45" s="220"/>
      <c r="D45" s="81"/>
      <c r="E45" s="229"/>
      <c r="F45" s="220"/>
      <c r="G45" s="35"/>
      <c r="H45" s="220"/>
      <c r="I45" s="35"/>
      <c r="J45" s="35"/>
      <c r="K45" s="222"/>
      <c r="L45" s="220"/>
      <c r="M45" s="65"/>
      <c r="N45" s="66" t="s">
        <v>218</v>
      </c>
      <c r="O45" s="35" t="str">
        <f t="shared" ref="O45:P48" si="7">IF($C$44="Oportunidad","NO APLICA","")</f>
        <v/>
      </c>
      <c r="P45" s="35" t="str">
        <f t="shared" si="7"/>
        <v/>
      </c>
      <c r="Q45" s="220"/>
      <c r="R45" s="35"/>
      <c r="S45" s="220"/>
      <c r="T45" s="35"/>
      <c r="U45" s="35"/>
      <c r="V45" s="222"/>
      <c r="W45" s="81"/>
      <c r="X45" s="84"/>
      <c r="Y45" s="85"/>
      <c r="Z45" s="81"/>
      <c r="AA45" s="224"/>
    </row>
    <row r="46" spans="1:27" x14ac:dyDescent="0.25">
      <c r="A46" s="228"/>
      <c r="B46" s="224"/>
      <c r="C46" s="220"/>
      <c r="D46" s="81"/>
      <c r="E46" s="229"/>
      <c r="F46" s="220"/>
      <c r="G46" s="35"/>
      <c r="H46" s="220"/>
      <c r="I46" s="35"/>
      <c r="J46" s="35"/>
      <c r="K46" s="222"/>
      <c r="L46" s="220"/>
      <c r="M46" s="65"/>
      <c r="N46" s="66" t="s">
        <v>218</v>
      </c>
      <c r="O46" s="35" t="str">
        <f t="shared" si="7"/>
        <v/>
      </c>
      <c r="P46" s="35" t="str">
        <f t="shared" si="7"/>
        <v/>
      </c>
      <c r="Q46" s="220"/>
      <c r="R46" s="35"/>
      <c r="S46" s="220"/>
      <c r="T46" s="35"/>
      <c r="U46" s="35"/>
      <c r="V46" s="222"/>
      <c r="W46" s="81"/>
      <c r="X46" s="84"/>
      <c r="Y46" s="84"/>
      <c r="Z46" s="81"/>
      <c r="AA46" s="224"/>
    </row>
    <row r="47" spans="1:27" x14ac:dyDescent="0.25">
      <c r="A47" s="228"/>
      <c r="B47" s="224"/>
      <c r="C47" s="220"/>
      <c r="D47" s="124"/>
      <c r="E47" s="229"/>
      <c r="F47" s="220"/>
      <c r="G47" s="35"/>
      <c r="H47" s="220"/>
      <c r="I47" s="35"/>
      <c r="J47" s="35"/>
      <c r="K47" s="222"/>
      <c r="L47" s="220"/>
      <c r="M47" s="65"/>
      <c r="N47" s="66" t="s">
        <v>218</v>
      </c>
      <c r="O47" s="35" t="str">
        <f t="shared" si="7"/>
        <v/>
      </c>
      <c r="P47" s="35" t="str">
        <f t="shared" si="7"/>
        <v/>
      </c>
      <c r="Q47" s="220"/>
      <c r="R47" s="35"/>
      <c r="S47" s="220"/>
      <c r="T47" s="35"/>
      <c r="U47" s="35"/>
      <c r="V47" s="222"/>
      <c r="W47" s="81"/>
      <c r="X47" s="84"/>
      <c r="Y47" s="85"/>
      <c r="Z47" s="81"/>
      <c r="AA47" s="224"/>
    </row>
    <row r="48" spans="1:27" x14ac:dyDescent="0.25">
      <c r="A48" s="228"/>
      <c r="B48" s="225"/>
      <c r="C48" s="221"/>
      <c r="D48" s="106"/>
      <c r="E48" s="229"/>
      <c r="F48" s="221"/>
      <c r="G48" s="35"/>
      <c r="H48" s="221"/>
      <c r="I48" s="35"/>
      <c r="J48" s="35"/>
      <c r="K48" s="222"/>
      <c r="L48" s="221"/>
      <c r="M48" s="65"/>
      <c r="N48" s="66" t="s">
        <v>218</v>
      </c>
      <c r="O48" s="35" t="str">
        <f t="shared" si="7"/>
        <v/>
      </c>
      <c r="P48" s="35" t="str">
        <f t="shared" si="7"/>
        <v/>
      </c>
      <c r="Q48" s="221"/>
      <c r="R48" s="35"/>
      <c r="S48" s="221"/>
      <c r="T48" s="35"/>
      <c r="U48" s="35"/>
      <c r="V48" s="222"/>
      <c r="W48" s="106"/>
      <c r="X48" s="122"/>
      <c r="Y48" s="122"/>
      <c r="Z48" s="106"/>
      <c r="AA48" s="225"/>
    </row>
    <row r="49" spans="1:27" ht="114" customHeight="1" x14ac:dyDescent="0.25">
      <c r="A49" s="228">
        <v>9</v>
      </c>
      <c r="B49" s="223" t="s">
        <v>646</v>
      </c>
      <c r="C49" s="219" t="s">
        <v>330</v>
      </c>
      <c r="D49" s="81" t="s">
        <v>647</v>
      </c>
      <c r="E49" s="223" t="s">
        <v>648</v>
      </c>
      <c r="F49" s="219" t="s">
        <v>209</v>
      </c>
      <c r="G49" s="35">
        <f>IF(F49="1 - Rara vez",1,IF(F49="2 - Improbable",2,IF(F49="3 - Posible",3,IF(F49="4 - Probable",4,IF(F49="5 - Casi seguro",5,IF(F49="1 - Baja",6,IF(F49="2 - Media",7,IF(F49="3 - Alta",8,IF(F49="Seleccione",0)))))))))</f>
        <v>5</v>
      </c>
      <c r="H49" s="219" t="s">
        <v>212</v>
      </c>
      <c r="I49" s="35">
        <f>IF(H49="1 -Insignificante",1,IF(H49="2 -Menor",2,IF(H49="3 -Moderado",3,IF(H49="5 -Moderado",6,IF(H49="4 -Mayor",4,IF(H49="10 -Mayor",7,IF(H49="5 -Catastrófico",5,IF(H49="20 -Catastrófico",8,IF(H49="1 - Mínimo/Leve",9,IF(H49="2 - Importante",10,IF(H49="3 - Fuerte",11,IF(H49="Seleccione",0))))))))))))</f>
        <v>3</v>
      </c>
      <c r="J49" s="35">
        <f>IF(AND(G49=1,I49=1),1,IF(AND(G49=1,I49=2),2,IF(AND(G49=1,I49=3),3,IF(AND(G49=1,I49=4),4,IF(AND(G49=1,I49=5),5,IF(AND(G49=2,I49=1),6,IF(AND(G49=2,I49=2),7,IF(AND(G49=2,I49=3),8,IF(AND(G49=2,I49=4),9,IF(AND(G49=2,I49=5),10,IF(AND(G49=3,I49=1),11,IF(AND(G49=3,I49=2),12,IF(AND(G49=3,I49=3),13,IF(AND(G49=3,I49=4),14,IF(AND(G49=3,I49=5),15,IF(AND(G49=4,I49=1),16,IF(AND(G49=4,I49=2),17,IF(AND(G49=4,I49=3),18,IF(AND(G49=4,I49=4),19,IF(AND(G49=4,I49=5),20,IF(AND(G49=5,I49=1),21,IF(AND(G49=5,I49=2),22,IF(AND(G49=5,I49=3),23,IF(AND(G49=5,I49=4),24,IF(AND(G49=5,I49=5),25,IF(AND(G49=1,I49=6),26,IF(AND(G49=1,I49=7),27,IF(AND(G49=1,I49=8),28,IF(AND(G49=2,I49=6),29,IF(AND(G49=2,I49=7),30,IF(AND(G49=2,I49=8),31,IF(AND(G49=3,I49=6),32,IF(AND(G49=3,I49=7),33,IF(AND(G49=3,I49=8),34,IF(AND(G49=4,I49=6),35,IF(AND(G49=4,I49=7),36,IF(AND(G49=4,I49=8),37,IF(AND(G49=5,I49=6),38,IF(AND(G49=5,I49=7),39,IF(AND(G49=5,I49=8),40,IF(AND(G49=6,I49=9),41,IF(AND(G49=6,I49=10),42,IF(AND(G49=6,I49=11),43,IF(AND(G49=7,I49=9),44,IF(AND(G49=7,I49=10),45,IF(AND(G49=7,I49=11),46,IF(AND(G49=8,I49=9),47,IF(AND(G49=8,I49=10),48,IF(AND(G49=8,I49=11),49,"Seleccione")))))))))))))))))))))))))))))))))))))))))))))))))</f>
        <v>23</v>
      </c>
      <c r="K49" s="222" t="str">
        <f>IF(J49=1,'Etapa 2 - Análisis'!$Y$4,IF(J49=2,'Etapa 2 - Análisis'!$Z$4,IF(J49=6,'Etapa 2 - Análisis'!$AD$4,IF(J49=7,'Etapa 2 - Análisis'!$AE$4,IF(J49=11,'Etapa 2 - Análisis'!$AI$4,IF(J49=3,'Etapa 2 - Análisis'!$AA$4,IF(J49=8,'Etapa 2 - Análisis'!$AF$4,IF(J49=12,'Etapa 2 - Análisis'!$AJ$4,IF(J49=16,'Etapa 2 - Análisis'!$AN$4,IF(J49=4,'Etapa 2 - Análisis'!$AB$4,IF(J49=5,'Etapa 2 - Análisis'!$AC$4,IF(J49=9,'Etapa 2 - Análisis'!$AG$4,IF(J49=13,'Etapa 2 - Análisis'!$AK$4,IF(J49=17,'Etapa 2 - Análisis'!$AO$4,IF(J49=18,'Etapa 2 - Análisis'!$AP$4,IF(J49=21,'Etapa 2 - Análisis'!$AS$4,IF(J49=22,'Etapa 2 - Análisis'!$AT$4,IF(J49=10,'Etapa 2 - Análisis'!$AH$4,IF(J49=14,'Etapa 2 - Análisis'!$AL$4,IF(J49=15,'Etapa 2 - Análisis'!$AM$4,IF(J49=19,'Etapa 2 - Análisis'!$AQ$4,IF(J49=20,'Etapa 2 - Análisis'!$AR$4,IF(J49=23,'Etapa 2 - Análisis'!$AU$4,IF(J49=24,'Etapa 2 - Análisis'!$AV$4,IF(J49=25,'Etapa 2 - Análisis'!$AW$4,IF(J49=26,'Etapa 2 - Análisis'!$Y$13,IF(J49=27,'Etapa 2 - Análisis'!$Z$13,IF(J49=28,'Etapa 2 - Análisis'!$AA$13,IF(J49=29,'Etapa 2 - Análisis'!$AB$13,IF(J49=30,'Etapa 2 - Análisis'!$AC$13,IF(J49=31,'Etapa 2 - Análisis'!$AD$13,IF(J49=32,'Etapa 2 - Análisis'!$AE$13,IF(J49=33,'Etapa 2 - Análisis'!$AF$13,IF(J49=34,'Etapa 2 - Análisis'!$AG$13,IF(J49=35,'Etapa 2 - Análisis'!$AH$13,IF(J49=36,'Etapa 2 - Análisis'!$AI$13,IF(J49=37,'Etapa 2 - Análisis'!$AJ$13,IF(J49=38,'Etapa 2 - Análisis'!$AK$13,IF(J49=39,'Etapa 2 - Análisis'!$AL$13,IF(J49=40,'Etapa 2 - Análisis'!$AM$13,IF(J49=41,'Etapa 2 - Análisis'!$Y$8,IF(J49=42,'Etapa 2 - Análisis'!$Z$8,IF(J49=43,'Etapa 2 - Análisis'!$AA$8,IF(J49=44,'Etapa 2 - Análisis'!$AB$8,IF(J49=45,'Etapa 2 - Análisis'!$AC$8,IF(J49=46,'Etapa 2 - Análisis'!$AD$8,IF(J49=47,'Etapa 2 - Análisis'!$AE$8,IF(J49=48,'Etapa 2 - Análisis'!$AF$8,IF(J49=49,'Etapa 2 - Análisis'!$AG$8,"Sin Zona")))))))))))))))))))))))))))))))))))))))))))))))))</f>
        <v>ZONA DE RIESGO EXTREMA</v>
      </c>
      <c r="L49" s="219" t="s">
        <v>320</v>
      </c>
      <c r="M49" s="65" t="s">
        <v>649</v>
      </c>
      <c r="N49" s="66" t="s">
        <v>226</v>
      </c>
      <c r="O49" s="35" t="str">
        <f>IF($C$49="Oportunidad","NO APLICA","")</f>
        <v/>
      </c>
      <c r="P49" s="35" t="s">
        <v>423</v>
      </c>
      <c r="Q49" s="219" t="s">
        <v>209</v>
      </c>
      <c r="R49" s="35">
        <f>IF(Q49="1 - Rara vez",1,IF(Q49="2 - Improbable",2,IF(Q49="3 - Posible",3,IF(Q49="4 - Probable",4,IF(Q49="5 - Casi seguro",5,IF(Q49="1 - Baja",6,IF(Q49="2 - Media",7,IF(Q49="3 - Alta",8,IF(Q49="NO APLICA","",IF(Q49="Seleccione",0))))))))))</f>
        <v>5</v>
      </c>
      <c r="S49" s="219" t="s">
        <v>210</v>
      </c>
      <c r="T49" s="35">
        <f>IF(S49="1 -Insignificante",1,IF(S49="2 -Menor",2,IF(S49="3 -Moderado",3,IF(S49="4 -Mayor",4,IF(S49="10 -Mayor",7,IF(S49="5 -Catastrófico",5,IF(S49="5 -Moderado",6,IF(S49="20 -Catastrófico",8,IF(S49="1 - Mínimo/Leve",9,IF(S49="2 - Importante",10,IF(S49="3 - Fuerte",11,IF(S49="NO APLICA","",IF(S49="Seleccione",0)))))))))))))</f>
        <v>1</v>
      </c>
      <c r="U49" s="35">
        <f>IF(AND(R49=1,T49=1),1,IF(AND(R49=1,T49=2),2,IF(AND(R49=1,T49=3),3,IF(AND(R49=1,T49=4),4,IF(AND(R49=1,T49=5),5,IF(AND(R49=2,T49=1),6,IF(AND(R49=2,T49=2),7,IF(AND(R49=2,T49=3),8,IF(AND(R49=2,T49=4),9,IF(AND(R49=2,T49=5),10,IF(AND(R49=3,T49=1),11,IF(AND(R49=3,T49=2),12,IF(AND(R49=3,T49=3),13,IF(AND(R49=3,T49=4),14,IF(AND(R49=3,T49=5),15,IF(AND(R49=4,T49=1),16,IF(AND(R49=4,T49=2),17,IF(AND(R49=4,T49=3),18,IF(AND(R49=4,T49=4),19,IF(AND(R49=4,T49=5),20,IF(AND(R49=5,T49=1),21,IF(AND(R49=5,T49=2),22,IF(AND(R49=5,T49=3),23,IF(AND(R49=5,T49=4),24,IF(AND(R49=5,T49=5),25,IF(AND(R49=1,T49=6),26,IF(AND(R49=1,T49=7),27,IF(AND(R49=1,T49=8),28,IF(AND(R49=2,T49=6),29,IF(AND(R49=2,T49=7),30,IF(AND(R49=2,T49=8),31,IF(AND(R49=3,T49=6),32,IF(AND(R49=3,T49=7),33,IF(AND(R49=3,T49=8),34,IF(AND(R49=4,T49=6),35,IF(AND(R49=4,T49=7),36,IF(AND(R49=4,T49=8),37,IF(AND(R49=5,T49=6),38,IF(AND(R49=5,T49=7),39,IF(AND(R49=5,T49=8),40,IF(AND(R49=6,T49=9),41,IF(AND(R49=6,T49=10),42,IF(AND(R49=6,T49=11),43,IF(AND(R49=7,T49=9),44,IF(AND(R49=7,T49=10),45,IF(AND(R49=7,T49=11),46,IF(AND(R49=8,T49=9),47,IF(AND(R49=8,T49=10),48,IF(AND(R49=8,T49=11),49,IF(AND(R49="",T49=""),"","Seleccione"))))))))))))))))))))))))))))))))))))))))))))))))))</f>
        <v>21</v>
      </c>
      <c r="V49" s="222" t="str">
        <f>IF(U49=1,'Etapa 2 - Análisis'!$Y$4,IF(U49=2,'Etapa 2 - Análisis'!$Z$4,IF(U49=6,'Etapa 2 - Análisis'!$AD$4,IF(U49=7,'Etapa 2 - Análisis'!$AE$4,IF(U49=11,'Etapa 2 - Análisis'!$AI$4,IF(U49=3,'Etapa 2 - Análisis'!$AA$4,IF(U49=8,'Etapa 2 - Análisis'!$AF$4,IF(U49=12,'Etapa 2 - Análisis'!$AJ$4,IF(U49=16,'Etapa 2 - Análisis'!$AN$4,IF(U49=4,'Etapa 2 - Análisis'!$AB$4,IF(U49=5,'Etapa 2 - Análisis'!$AC$4,IF(U49=9,'Etapa 2 - Análisis'!$AF$4,IF(U49=13,'Etapa 2 - Análisis'!$AK$4,IF(U49=17,'Etapa 2 - Análisis'!$AO$4,IF(U49=18,'Etapa 2 - Análisis'!$AP$4,IF(U49=21,'Etapa 2 - Análisis'!$AS$4,IF(U49=22,'Etapa 2 - Análisis'!$AT$4,IF(U49=10,'Etapa 2 - Análisis'!$AH$4,IF(U49=14,'Etapa 2 - Análisis'!$AL$4,IF(U49=15,'Etapa 2 - Análisis'!$AM$4,IF(U49=19,'Etapa 2 - Análisis'!$AQ$4,IF(U49=20,'Etapa 2 - Análisis'!$AR$4,IF(U49=23,'Etapa 2 - Análisis'!$AU$4,IF(U49=24,'Etapa 2 - Análisis'!$AV$4,IF(U49=25,'Etapa 2 - Análisis'!$AW$4,IF(U49=26,'Etapa 2 - Análisis'!$Y$13,IF(U49=27,'Etapa 2 - Análisis'!$Z$13,IF(U49=28,'Etapa 2 - Análisis'!$AA$13,IF(U49=29,'Etapa 2 - Análisis'!$AB$13,IF(U49=30,'Etapa 2 - Análisis'!$AC$13,IF(U49=31,'Etapa 2 - Análisis'!$AD$13,IF(U49=32,'Etapa 2 - Análisis'!$AE$13,IF(U49=33,'Etapa 2 - Análisis'!$AF$13,IF(U49=34,'Etapa 2 - Análisis'!$AG$13,IF(U49=35,'Etapa 2 - Análisis'!$AH$13,IF(U49=36,'Etapa 2 - Análisis'!$AI$13,IF(U49=37,'Etapa 2 - Análisis'!$AJ$13,IF(U49=38,'Etapa 2 - Análisis'!$AK$13,IF(U49=39,'Etapa 2 - Análisis'!$AL$13,IF(U49=40,'Etapa 2 - Análisis'!$AM$13,IF(U49=41,'Etapa 2 - Análisis'!$Y$8,IF(U49=42,'Etapa 2 - Análisis'!$Z$8,IF(U49=43,'Etapa 2 - Análisis'!$AA$8,IF(U49=44,'Etapa 2 - Análisis'!$AB$8,IF(U49=45,'Etapa 2 - Análisis'!$AC$8,IF(U49=46,'Etapa 2 - Análisis'!$AD$8,IF(U49=47,'Etapa 2 - Análisis'!$AE$8,IF(U49=48,'Etapa 2 - Análisis'!$AF$8,IF(U49=49,'Etapa 2 - Análisis'!$AG$8,IF(U49="","NO APLICA","Sin Zona"))))))))))))))))))))))))))))))))))))))))))))))))))</f>
        <v>ZONA DE RIESGO ALTA</v>
      </c>
      <c r="W49" s="65" t="s">
        <v>650</v>
      </c>
      <c r="X49" s="191" t="s">
        <v>651</v>
      </c>
      <c r="Y49" s="191" t="s">
        <v>652</v>
      </c>
      <c r="Z49" s="65" t="s">
        <v>653</v>
      </c>
      <c r="AA49" s="223" t="s">
        <v>654</v>
      </c>
    </row>
    <row r="50" spans="1:27" x14ac:dyDescent="0.25">
      <c r="A50" s="228"/>
      <c r="B50" s="224"/>
      <c r="C50" s="220"/>
      <c r="D50" s="65"/>
      <c r="E50" s="224"/>
      <c r="F50" s="220"/>
      <c r="G50" s="35"/>
      <c r="H50" s="220"/>
      <c r="I50" s="35"/>
      <c r="J50" s="35"/>
      <c r="K50" s="222"/>
      <c r="L50" s="220"/>
      <c r="M50" s="65"/>
      <c r="N50" s="66" t="s">
        <v>218</v>
      </c>
      <c r="O50" s="35" t="str">
        <f t="shared" ref="O50:P53" si="8">IF($C$49="Oportunidad","NO APLICA","")</f>
        <v/>
      </c>
      <c r="P50" s="35" t="str">
        <f t="shared" si="8"/>
        <v/>
      </c>
      <c r="Q50" s="220"/>
      <c r="R50" s="35"/>
      <c r="S50" s="220"/>
      <c r="T50" s="35"/>
      <c r="U50" s="35"/>
      <c r="V50" s="222"/>
      <c r="W50" s="65"/>
      <c r="X50" s="84"/>
      <c r="Y50" s="84"/>
      <c r="Z50" s="65"/>
      <c r="AA50" s="224"/>
    </row>
    <row r="51" spans="1:27" x14ac:dyDescent="0.25">
      <c r="A51" s="228"/>
      <c r="B51" s="224"/>
      <c r="C51" s="220"/>
      <c r="D51" s="65"/>
      <c r="E51" s="224"/>
      <c r="F51" s="220"/>
      <c r="G51" s="35"/>
      <c r="H51" s="220"/>
      <c r="I51" s="35"/>
      <c r="J51" s="35"/>
      <c r="K51" s="222"/>
      <c r="L51" s="220"/>
      <c r="M51" s="65"/>
      <c r="N51" s="66" t="s">
        <v>218</v>
      </c>
      <c r="O51" s="35" t="str">
        <f t="shared" si="8"/>
        <v/>
      </c>
      <c r="P51" s="35" t="str">
        <f t="shared" si="8"/>
        <v/>
      </c>
      <c r="Q51" s="220"/>
      <c r="R51" s="35"/>
      <c r="S51" s="220"/>
      <c r="T51" s="35"/>
      <c r="U51" s="35"/>
      <c r="V51" s="222"/>
      <c r="W51" s="65"/>
      <c r="X51" s="84"/>
      <c r="Y51" s="84"/>
      <c r="Z51" s="65"/>
      <c r="AA51" s="224"/>
    </row>
    <row r="52" spans="1:27" x14ac:dyDescent="0.25">
      <c r="A52" s="228"/>
      <c r="B52" s="224"/>
      <c r="C52" s="220"/>
      <c r="D52" s="65"/>
      <c r="E52" s="224"/>
      <c r="F52" s="220"/>
      <c r="G52" s="35"/>
      <c r="H52" s="220"/>
      <c r="I52" s="35"/>
      <c r="J52" s="35"/>
      <c r="K52" s="222"/>
      <c r="L52" s="220"/>
      <c r="M52" s="65"/>
      <c r="N52" s="66" t="s">
        <v>218</v>
      </c>
      <c r="O52" s="35" t="str">
        <f t="shared" si="8"/>
        <v/>
      </c>
      <c r="P52" s="35" t="str">
        <f t="shared" si="8"/>
        <v/>
      </c>
      <c r="Q52" s="220"/>
      <c r="R52" s="35"/>
      <c r="S52" s="220"/>
      <c r="T52" s="35"/>
      <c r="U52" s="35"/>
      <c r="V52" s="222"/>
      <c r="W52" s="65"/>
      <c r="X52" s="84"/>
      <c r="Y52" s="84"/>
      <c r="Z52" s="65"/>
      <c r="AA52" s="224"/>
    </row>
    <row r="53" spans="1:27" x14ac:dyDescent="0.25">
      <c r="A53" s="228"/>
      <c r="B53" s="225"/>
      <c r="C53" s="221"/>
      <c r="D53" s="65"/>
      <c r="E53" s="225"/>
      <c r="F53" s="221"/>
      <c r="G53" s="35"/>
      <c r="H53" s="221"/>
      <c r="I53" s="35"/>
      <c r="J53" s="35"/>
      <c r="K53" s="222"/>
      <c r="L53" s="221"/>
      <c r="M53" s="65"/>
      <c r="N53" s="66" t="s">
        <v>218</v>
      </c>
      <c r="O53" s="35" t="str">
        <f t="shared" si="8"/>
        <v/>
      </c>
      <c r="P53" s="35" t="str">
        <f t="shared" si="8"/>
        <v/>
      </c>
      <c r="Q53" s="221"/>
      <c r="R53" s="35"/>
      <c r="S53" s="221"/>
      <c r="T53" s="35"/>
      <c r="U53" s="35"/>
      <c r="V53" s="222"/>
      <c r="W53" s="65"/>
      <c r="X53" s="84"/>
      <c r="Y53" s="84"/>
      <c r="Z53" s="65"/>
      <c r="AA53" s="225"/>
    </row>
    <row r="54" spans="1:27" ht="103.5" customHeight="1" x14ac:dyDescent="0.25">
      <c r="A54" s="228">
        <v>10</v>
      </c>
      <c r="B54" s="223" t="s">
        <v>655</v>
      </c>
      <c r="C54" s="219" t="s">
        <v>332</v>
      </c>
      <c r="D54" s="65" t="s">
        <v>656</v>
      </c>
      <c r="E54" s="229" t="s">
        <v>657</v>
      </c>
      <c r="F54" s="219" t="s">
        <v>209</v>
      </c>
      <c r="G54" s="35">
        <f>IF(F54="1 - Rara vez",1,IF(F54="2 - Improbable",2,IF(F54="3 - Posible",3,IF(F54="4 - Probable",4,IF(F54="5 - Casi seguro",5,IF(F54="1 - Baja",6,IF(F54="2 - Media",7,IF(F54="3 - Alta",8,IF(F54="Seleccione",0)))))))))</f>
        <v>5</v>
      </c>
      <c r="H54" s="219" t="s">
        <v>213</v>
      </c>
      <c r="I54" s="35">
        <f>IF(H54="1 -Insignificante",1,IF(H54="2 -Menor",2,IF(H54="3 -Moderado",3,IF(H54="5 -Moderado",6,IF(H54="4 -Mayor",4,IF(H54="10 -Mayor",7,IF(H54="5 -Catastrófico",5,IF(H54="20 -Catastrófico",8,IF(H54="1 - Mínimo/Leve",9,IF(H54="2 - Importante",10,IF(H54="3 - Fuerte",11,IF(H54="Seleccione",0))))))))))))</f>
        <v>4</v>
      </c>
      <c r="J54" s="35">
        <f>IF(AND(G54=1,I54=1),1,IF(AND(G54=1,I54=2),2,IF(AND(G54=1,I54=3),3,IF(AND(G54=1,I54=4),4,IF(AND(G54=1,I54=5),5,IF(AND(G54=2,I54=1),6,IF(AND(G54=2,I54=2),7,IF(AND(G54=2,I54=3),8,IF(AND(G54=2,I54=4),9,IF(AND(G54=2,I54=5),10,IF(AND(G54=3,I54=1),11,IF(AND(G54=3,I54=2),12,IF(AND(G54=3,I54=3),13,IF(AND(G54=3,I54=4),14,IF(AND(G54=3,I54=5),15,IF(AND(G54=4,I54=1),16,IF(AND(G54=4,I54=2),17,IF(AND(G54=4,I54=3),18,IF(AND(G54=4,I54=4),19,IF(AND(G54=4,I54=5),20,IF(AND(G54=5,I54=1),21,IF(AND(G54=5,I54=2),22,IF(AND(G54=5,I54=3),23,IF(AND(G54=5,I54=4),24,IF(AND(G54=5,I54=5),25,IF(AND(G54=1,I54=6),26,IF(AND(G54=1,I54=7),27,IF(AND(G54=1,I54=8),28,IF(AND(G54=2,I54=6),29,IF(AND(G54=2,I54=7),30,IF(AND(G54=2,I54=8),31,IF(AND(G54=3,I54=6),32,IF(AND(G54=3,I54=7),33,IF(AND(G54=3,I54=8),34,IF(AND(G54=4,I54=6),35,IF(AND(G54=4,I54=7),36,IF(AND(G54=4,I54=8),37,IF(AND(G54=5,I54=6),38,IF(AND(G54=5,I54=7),39,IF(AND(G54=5,I54=8),40,IF(AND(G54=6,I54=9),41,IF(AND(G54=6,I54=10),42,IF(AND(G54=6,I54=11),43,IF(AND(G54=7,I54=9),44,IF(AND(G54=7,I54=10),45,IF(AND(G54=7,I54=11),46,IF(AND(G54=8,I54=9),47,IF(AND(G54=8,I54=10),48,IF(AND(G54=8,I54=11),49,"Seleccione")))))))))))))))))))))))))))))))))))))))))))))))))</f>
        <v>24</v>
      </c>
      <c r="K54" s="222" t="str">
        <f>IF(J54=1,'Etapa 2 - Análisis'!$Y$4,IF(J54=2,'Etapa 2 - Análisis'!$Z$4,IF(J54=6,'Etapa 2 - Análisis'!$AD$4,IF(J54=7,'Etapa 2 - Análisis'!$AE$4,IF(J54=11,'Etapa 2 - Análisis'!$AI$4,IF(J54=3,'Etapa 2 - Análisis'!$AA$4,IF(J54=8,'Etapa 2 - Análisis'!$AF$4,IF(J54=12,'Etapa 2 - Análisis'!$AJ$4,IF(J54=16,'Etapa 2 - Análisis'!$AN$4,IF(J54=4,'Etapa 2 - Análisis'!$AB$4,IF(J54=5,'Etapa 2 - Análisis'!$AC$4,IF(J54=9,'Etapa 2 - Análisis'!$AG$4,IF(J54=13,'Etapa 2 - Análisis'!$AK$4,IF(J54=17,'Etapa 2 - Análisis'!$AO$4,IF(J54=18,'Etapa 2 - Análisis'!$AP$4,IF(J54=21,'Etapa 2 - Análisis'!$AS$4,IF(J54=22,'Etapa 2 - Análisis'!$AT$4,IF(J54=10,'Etapa 2 - Análisis'!$AH$4,IF(J54=14,'Etapa 2 - Análisis'!$AL$4,IF(J54=15,'Etapa 2 - Análisis'!$AM$4,IF(J54=19,'Etapa 2 - Análisis'!$AQ$4,IF(J54=20,'Etapa 2 - Análisis'!$AR$4,IF(J54=23,'Etapa 2 - Análisis'!$AU$4,IF(J54=24,'Etapa 2 - Análisis'!$AV$4,IF(J54=25,'Etapa 2 - Análisis'!$AW$4,IF(J54=26,'Etapa 2 - Análisis'!$Y$13,IF(J54=27,'Etapa 2 - Análisis'!$Z$13,IF(J54=28,'Etapa 2 - Análisis'!$AA$13,IF(J54=29,'Etapa 2 - Análisis'!$AB$13,IF(J54=30,'Etapa 2 - Análisis'!$AC$13,IF(J54=31,'Etapa 2 - Análisis'!$AD$13,IF(J54=32,'Etapa 2 - Análisis'!$AE$13,IF(J54=33,'Etapa 2 - Análisis'!$AF$13,IF(J54=34,'Etapa 2 - Análisis'!$AG$13,IF(J54=35,'Etapa 2 - Análisis'!$AH$13,IF(J54=36,'Etapa 2 - Análisis'!$AI$13,IF(J54=37,'Etapa 2 - Análisis'!$AJ$13,IF(J54=38,'Etapa 2 - Análisis'!$AK$13,IF(J54=39,'Etapa 2 - Análisis'!$AL$13,IF(J54=40,'Etapa 2 - Análisis'!$AM$13,IF(J54=41,'Etapa 2 - Análisis'!$Y$8,IF(J54=42,'Etapa 2 - Análisis'!$Z$8,IF(J54=43,'Etapa 2 - Análisis'!$AA$8,IF(J54=44,'Etapa 2 - Análisis'!$AB$8,IF(J54=45,'Etapa 2 - Análisis'!$AC$8,IF(J54=46,'Etapa 2 - Análisis'!$AD$8,IF(J54=47,'Etapa 2 - Análisis'!$AE$8,IF(J54=48,'Etapa 2 - Análisis'!$AF$8,IF(J54=49,'Etapa 2 - Análisis'!$AG$8,"Sin Zona")))))))))))))))))))))))))))))))))))))))))))))))))</f>
        <v>ZONA DE RIESGO EXTREMA</v>
      </c>
      <c r="L54" s="219" t="s">
        <v>320</v>
      </c>
      <c r="M54" s="65" t="s">
        <v>658</v>
      </c>
      <c r="N54" s="66" t="s">
        <v>225</v>
      </c>
      <c r="O54" s="35" t="s">
        <v>423</v>
      </c>
      <c r="P54" s="35" t="str">
        <f>IF($C$54="Oportunidad","NO APLICA","")</f>
        <v/>
      </c>
      <c r="Q54" s="219" t="s">
        <v>205</v>
      </c>
      <c r="R54" s="35">
        <f>IF(Q54="1 - Rara vez",1,IF(Q54="2 - Improbable",2,IF(Q54="3 - Posible",3,IF(Q54="4 - Probable",4,IF(Q54="5 - Casi seguro",5,IF(Q54="1 - Baja",6,IF(Q54="2 - Media",7,IF(Q54="3 - Alta",8,IF(Q54="NO APLICA","",IF(Q54="Seleccione",0))))))))))</f>
        <v>4</v>
      </c>
      <c r="S54" s="219" t="s">
        <v>213</v>
      </c>
      <c r="T54" s="35">
        <f>IF(S54="1 -Insignificante",1,IF(S54="2 -Menor",2,IF(S54="3 -Moderado",3,IF(S54="4 -Mayor",4,IF(S54="10 -Mayor",7,IF(S54="5 -Catastrófico",5,IF(S54="5 -Moderado",6,IF(S54="20 -Catastrófico",8,IF(S54="1 - Mínimo/Leve",9,IF(S54="2 - Importante",10,IF(S54="3 - Fuerte",11,IF(S54="NO APLICA","",IF(S54="Seleccione",0)))))))))))))</f>
        <v>4</v>
      </c>
      <c r="U54" s="35">
        <f>IF(AND(R54=1,T54=1),1,IF(AND(R54=1,T54=2),2,IF(AND(R54=1,T54=3),3,IF(AND(R54=1,T54=4),4,IF(AND(R54=1,T54=5),5,IF(AND(R54=2,T54=1),6,IF(AND(R54=2,T54=2),7,IF(AND(R54=2,T54=3),8,IF(AND(R54=2,T54=4),9,IF(AND(R54=2,T54=5),10,IF(AND(R54=3,T54=1),11,IF(AND(R54=3,T54=2),12,IF(AND(R54=3,T54=3),13,IF(AND(R54=3,T54=4),14,IF(AND(R54=3,T54=5),15,IF(AND(R54=4,T54=1),16,IF(AND(R54=4,T54=2),17,IF(AND(R54=4,T54=3),18,IF(AND(R54=4,T54=4),19,IF(AND(R54=4,T54=5),20,IF(AND(R54=5,T54=1),21,IF(AND(R54=5,T54=2),22,IF(AND(R54=5,T54=3),23,IF(AND(R54=5,T54=4),24,IF(AND(R54=5,T54=5),25,IF(AND(R54=1,T54=6),26,IF(AND(R54=1,T54=7),27,IF(AND(R54=1,T54=8),28,IF(AND(R54=2,T54=6),29,IF(AND(R54=2,T54=7),30,IF(AND(R54=2,T54=8),31,IF(AND(R54=3,T54=6),32,IF(AND(R54=3,T54=7),33,IF(AND(R54=3,T54=8),34,IF(AND(R54=4,T54=6),35,IF(AND(R54=4,T54=7),36,IF(AND(R54=4,T54=8),37,IF(AND(R54=5,T54=6),38,IF(AND(R54=5,T54=7),39,IF(AND(R54=5,T54=8),40,IF(AND(R54=6,T54=9),41,IF(AND(R54=6,T54=10),42,IF(AND(R54=6,T54=11),43,IF(AND(R54=7,T54=9),44,IF(AND(R54=7,T54=10),45,IF(AND(R54=7,T54=11),46,IF(AND(R54=8,T54=9),47,IF(AND(R54=8,T54=10),48,IF(AND(R54=8,T54=11),49,IF(AND(R54="",T54=""),"","Seleccione"))))))))))))))))))))))))))))))))))))))))))))))))))</f>
        <v>19</v>
      </c>
      <c r="V54" s="222" t="str">
        <f>IF(U54=1,'Etapa 2 - Análisis'!$Y$4,IF(U54=2,'Etapa 2 - Análisis'!$Z$4,IF(U54=6,'Etapa 2 - Análisis'!$AD$4,IF(U54=7,'Etapa 2 - Análisis'!$AE$4,IF(U54=11,'Etapa 2 - Análisis'!$AI$4,IF(U54=3,'Etapa 2 - Análisis'!$AA$4,IF(U54=8,'Etapa 2 - Análisis'!$AF$4,IF(U54=12,'Etapa 2 - Análisis'!$AJ$4,IF(U54=16,'Etapa 2 - Análisis'!$AN$4,IF(U54=4,'Etapa 2 - Análisis'!$AB$4,IF(U54=5,'Etapa 2 - Análisis'!$AC$4,IF(U54=9,'Etapa 2 - Análisis'!$AF$4,IF(U54=13,'Etapa 2 - Análisis'!$AK$4,IF(U54=17,'Etapa 2 - Análisis'!$AO$4,IF(U54=18,'Etapa 2 - Análisis'!$AP$4,IF(U54=21,'Etapa 2 - Análisis'!$AS$4,IF(U54=22,'Etapa 2 - Análisis'!$AT$4,IF(U54=10,'Etapa 2 - Análisis'!$AH$4,IF(U54=14,'Etapa 2 - Análisis'!$AL$4,IF(U54=15,'Etapa 2 - Análisis'!$AM$4,IF(U54=19,'Etapa 2 - Análisis'!$AQ$4,IF(U54=20,'Etapa 2 - Análisis'!$AR$4,IF(U54=23,'Etapa 2 - Análisis'!$AU$4,IF(U54=24,'Etapa 2 - Análisis'!$AV$4,IF(U54=25,'Etapa 2 - Análisis'!$AW$4,IF(U54=26,'Etapa 2 - Análisis'!$Y$13,IF(U54=27,'Etapa 2 - Análisis'!$Z$13,IF(U54=28,'Etapa 2 - Análisis'!$AA$13,IF(U54=29,'Etapa 2 - Análisis'!$AB$13,IF(U54=30,'Etapa 2 - Análisis'!$AC$13,IF(U54=31,'Etapa 2 - Análisis'!$AD$13,IF(U54=32,'Etapa 2 - Análisis'!$AE$13,IF(U54=33,'Etapa 2 - Análisis'!$AF$13,IF(U54=34,'Etapa 2 - Análisis'!$AG$13,IF(U54=35,'Etapa 2 - Análisis'!$AH$13,IF(U54=36,'Etapa 2 - Análisis'!$AI$13,IF(U54=37,'Etapa 2 - Análisis'!$AJ$13,IF(U54=38,'Etapa 2 - Análisis'!$AK$13,IF(U54=39,'Etapa 2 - Análisis'!$AL$13,IF(U54=40,'Etapa 2 - Análisis'!$AM$13,IF(U54=41,'Etapa 2 - Análisis'!$Y$8,IF(U54=42,'Etapa 2 - Análisis'!$Z$8,IF(U54=43,'Etapa 2 - Análisis'!$AA$8,IF(U54=44,'Etapa 2 - Análisis'!$AB$8,IF(U54=45,'Etapa 2 - Análisis'!$AC$8,IF(U54=46,'Etapa 2 - Análisis'!$AD$8,IF(U54=47,'Etapa 2 - Análisis'!$AE$8,IF(U54=48,'Etapa 2 - Análisis'!$AF$8,IF(U54=49,'Etapa 2 - Análisis'!$AG$8,IF(U54="","NO APLICA","Sin Zona"))))))))))))))))))))))))))))))))))))))))))))))))))</f>
        <v>ZONA DE RIESGO EXTREMA</v>
      </c>
      <c r="W54" s="81" t="s">
        <v>659</v>
      </c>
      <c r="X54" s="191" t="s">
        <v>651</v>
      </c>
      <c r="Y54" s="191" t="s">
        <v>652</v>
      </c>
      <c r="Z54" s="81" t="s">
        <v>660</v>
      </c>
      <c r="AA54" s="223" t="s">
        <v>661</v>
      </c>
    </row>
    <row r="55" spans="1:27" x14ac:dyDescent="0.25">
      <c r="A55" s="228"/>
      <c r="B55" s="224"/>
      <c r="C55" s="220"/>
      <c r="D55" s="65"/>
      <c r="E55" s="229"/>
      <c r="F55" s="220"/>
      <c r="G55" s="35"/>
      <c r="H55" s="220"/>
      <c r="I55" s="35"/>
      <c r="J55" s="35"/>
      <c r="K55" s="222"/>
      <c r="L55" s="220"/>
      <c r="M55" s="65"/>
      <c r="N55" s="66" t="s">
        <v>218</v>
      </c>
      <c r="O55" s="35" t="str">
        <f t="shared" ref="O55:P58" si="9">IF($C$54="Oportunidad","NO APLICA","")</f>
        <v/>
      </c>
      <c r="P55" s="35" t="str">
        <f t="shared" si="9"/>
        <v/>
      </c>
      <c r="Q55" s="220"/>
      <c r="R55" s="35"/>
      <c r="S55" s="220"/>
      <c r="T55" s="35"/>
      <c r="U55" s="35"/>
      <c r="V55" s="222"/>
      <c r="W55" s="65"/>
      <c r="X55" s="84"/>
      <c r="Y55" s="84"/>
      <c r="Z55" s="65"/>
      <c r="AA55" s="224"/>
    </row>
    <row r="56" spans="1:27" x14ac:dyDescent="0.25">
      <c r="A56" s="228"/>
      <c r="B56" s="224"/>
      <c r="C56" s="220"/>
      <c r="D56" s="65"/>
      <c r="E56" s="229"/>
      <c r="F56" s="220"/>
      <c r="G56" s="35"/>
      <c r="H56" s="220"/>
      <c r="I56" s="35"/>
      <c r="J56" s="35"/>
      <c r="K56" s="222"/>
      <c r="L56" s="220"/>
      <c r="M56" s="65"/>
      <c r="N56" s="66" t="s">
        <v>218</v>
      </c>
      <c r="O56" s="35" t="str">
        <f t="shared" si="9"/>
        <v/>
      </c>
      <c r="P56" s="35" t="str">
        <f t="shared" si="9"/>
        <v/>
      </c>
      <c r="Q56" s="220"/>
      <c r="R56" s="35"/>
      <c r="S56" s="220"/>
      <c r="T56" s="35"/>
      <c r="U56" s="35"/>
      <c r="V56" s="222"/>
      <c r="W56" s="65"/>
      <c r="X56" s="84"/>
      <c r="Y56" s="84"/>
      <c r="Z56" s="65"/>
      <c r="AA56" s="224"/>
    </row>
    <row r="57" spans="1:27" x14ac:dyDescent="0.25">
      <c r="A57" s="228"/>
      <c r="B57" s="224"/>
      <c r="C57" s="220"/>
      <c r="D57" s="65"/>
      <c r="E57" s="229"/>
      <c r="F57" s="220"/>
      <c r="G57" s="35"/>
      <c r="H57" s="220"/>
      <c r="I57" s="35"/>
      <c r="J57" s="35"/>
      <c r="K57" s="222"/>
      <c r="L57" s="220"/>
      <c r="M57" s="65"/>
      <c r="N57" s="66" t="s">
        <v>218</v>
      </c>
      <c r="O57" s="35" t="str">
        <f t="shared" si="9"/>
        <v/>
      </c>
      <c r="P57" s="35" t="str">
        <f t="shared" si="9"/>
        <v/>
      </c>
      <c r="Q57" s="220"/>
      <c r="R57" s="35"/>
      <c r="S57" s="220"/>
      <c r="T57" s="35"/>
      <c r="U57" s="35"/>
      <c r="V57" s="222"/>
      <c r="W57" s="65"/>
      <c r="X57" s="84"/>
      <c r="Y57" s="84"/>
      <c r="Z57" s="65"/>
      <c r="AA57" s="224"/>
    </row>
    <row r="58" spans="1:27" x14ac:dyDescent="0.25">
      <c r="A58" s="228"/>
      <c r="B58" s="225"/>
      <c r="C58" s="221"/>
      <c r="D58" s="65"/>
      <c r="E58" s="229"/>
      <c r="F58" s="221"/>
      <c r="G58" s="35"/>
      <c r="H58" s="221"/>
      <c r="I58" s="35"/>
      <c r="J58" s="35"/>
      <c r="K58" s="222"/>
      <c r="L58" s="221"/>
      <c r="M58" s="65"/>
      <c r="N58" s="66" t="s">
        <v>218</v>
      </c>
      <c r="O58" s="35" t="str">
        <f t="shared" si="9"/>
        <v/>
      </c>
      <c r="P58" s="35" t="str">
        <f t="shared" si="9"/>
        <v/>
      </c>
      <c r="Q58" s="221"/>
      <c r="R58" s="35"/>
      <c r="S58" s="221"/>
      <c r="T58" s="35"/>
      <c r="U58" s="35"/>
      <c r="V58" s="222"/>
      <c r="W58" s="65"/>
      <c r="X58" s="84"/>
      <c r="Y58" s="84"/>
      <c r="Z58" s="65"/>
      <c r="AA58" s="225"/>
    </row>
    <row r="59" spans="1:27" ht="147" customHeight="1" x14ac:dyDescent="0.25">
      <c r="A59" s="228">
        <v>11</v>
      </c>
      <c r="B59" s="223" t="s">
        <v>662</v>
      </c>
      <c r="C59" s="219" t="s">
        <v>329</v>
      </c>
      <c r="D59" s="81" t="s">
        <v>663</v>
      </c>
      <c r="E59" s="223" t="s">
        <v>664</v>
      </c>
      <c r="F59" s="219" t="s">
        <v>205</v>
      </c>
      <c r="G59" s="35">
        <f>IF(F59="1 - Rara vez",1,IF(F59="2 - Improbable",2,IF(F59="3 - Posible",3,IF(F59="4 - Probable",4,IF(F59="5 - Casi seguro",5,IF(F59="1 - Baja",6,IF(F59="2 - Media",7,IF(F59="3 - Alta",8,IF(F59="Seleccione",0)))))))))</f>
        <v>4</v>
      </c>
      <c r="H59" s="219" t="s">
        <v>212</v>
      </c>
      <c r="I59" s="35">
        <f>IF(H59="1 -Insignificante",1,IF(H59="2 -Menor",2,IF(H59="3 -Moderado",3,IF(H59="5 -Moderado",6,IF(H59="4 -Mayor",4,IF(H59="10 -Mayor",7,IF(H59="5 -Catastrófico",5,IF(H59="20 -Catastrófico",8,IF(H59="1 - Mínimo/Leve",9,IF(H59="2 - Importante",10,IF(H59="3 - Fuerte",11,IF(H59="Seleccione",0))))))))))))</f>
        <v>3</v>
      </c>
      <c r="J59" s="35">
        <f>IF(AND(G59=1,I59=1),1,IF(AND(G59=1,I59=2),2,IF(AND(G59=1,I59=3),3,IF(AND(G59=1,I59=4),4,IF(AND(G59=1,I59=5),5,IF(AND(G59=2,I59=1),6,IF(AND(G59=2,I59=2),7,IF(AND(G59=2,I59=3),8,IF(AND(G59=2,I59=4),9,IF(AND(G59=2,I59=5),10,IF(AND(G59=3,I59=1),11,IF(AND(G59=3,I59=2),12,IF(AND(G59=3,I59=3),13,IF(AND(G59=3,I59=4),14,IF(AND(G59=3,I59=5),15,IF(AND(G59=4,I59=1),16,IF(AND(G59=4,I59=2),17,IF(AND(G59=4,I59=3),18,IF(AND(G59=4,I59=4),19,IF(AND(G59=4,I59=5),20,IF(AND(G59=5,I59=1),21,IF(AND(G59=5,I59=2),22,IF(AND(G59=5,I59=3),23,IF(AND(G59=5,I59=4),24,IF(AND(G59=5,I59=5),25,IF(AND(G59=1,I59=6),26,IF(AND(G59=1,I59=7),27,IF(AND(G59=1,I59=8),28,IF(AND(G59=2,I59=6),29,IF(AND(G59=2,I59=7),30,IF(AND(G59=2,I59=8),31,IF(AND(G59=3,I59=6),32,IF(AND(G59=3,I59=7),33,IF(AND(G59=3,I59=8),34,IF(AND(G59=4,I59=6),35,IF(AND(G59=4,I59=7),36,IF(AND(G59=4,I59=8),37,IF(AND(G59=5,I59=6),38,IF(AND(G59=5,I59=7),39,IF(AND(G59=5,I59=8),40,IF(AND(G59=6,I59=9),41,IF(AND(G59=6,I59=10),42,IF(AND(G59=6,I59=11),43,IF(AND(G59=7,I59=9),44,IF(AND(G59=7,I59=10),45,IF(AND(G59=7,I59=11),46,IF(AND(G59=8,I59=9),47,IF(AND(G59=8,I59=10),48,IF(AND(G59=8,I59=11),49,"Seleccione")))))))))))))))))))))))))))))))))))))))))))))))))</f>
        <v>18</v>
      </c>
      <c r="K59" s="222" t="str">
        <f>IF(J59=1,'Etapa 2 - Análisis'!$Y$4,IF(J59=2,'Etapa 2 - Análisis'!$Z$4,IF(J59=6,'Etapa 2 - Análisis'!$AD$4,IF(J59=7,'Etapa 2 - Análisis'!$AE$4,IF(J59=11,'Etapa 2 - Análisis'!$AI$4,IF(J59=3,'Etapa 2 - Análisis'!$AA$4,IF(J59=8,'Etapa 2 - Análisis'!$AF$4,IF(J59=12,'Etapa 2 - Análisis'!$AJ$4,IF(J59=16,'Etapa 2 - Análisis'!$AN$4,IF(J59=4,'Etapa 2 - Análisis'!$AB$4,IF(J59=5,'Etapa 2 - Análisis'!$AC$4,IF(J59=9,'Etapa 2 - Análisis'!$AG$4,IF(J59=13,'Etapa 2 - Análisis'!$AK$4,IF(J59=17,'Etapa 2 - Análisis'!$AO$4,IF(J59=18,'Etapa 2 - Análisis'!$AP$4,IF(J59=21,'Etapa 2 - Análisis'!$AS$4,IF(J59=22,'Etapa 2 - Análisis'!$AT$4,IF(J59=10,'Etapa 2 - Análisis'!$AH$4,IF(J59=14,'Etapa 2 - Análisis'!$AL$4,IF(J59=15,'Etapa 2 - Análisis'!$AM$4,IF(J59=19,'Etapa 2 - Análisis'!$AQ$4,IF(J59=20,'Etapa 2 - Análisis'!$AR$4,IF(J59=23,'Etapa 2 - Análisis'!$AU$4,IF(J59=24,'Etapa 2 - Análisis'!$AV$4,IF(J59=25,'Etapa 2 - Análisis'!$AW$4,IF(J59=26,'Etapa 2 - Análisis'!$Y$13,IF(J59=27,'Etapa 2 - Análisis'!$Z$13,IF(J59=28,'Etapa 2 - Análisis'!$AA$13,IF(J59=29,'Etapa 2 - Análisis'!$AB$13,IF(J59=30,'Etapa 2 - Análisis'!$AC$13,IF(J59=31,'Etapa 2 - Análisis'!$AD$13,IF(J59=32,'Etapa 2 - Análisis'!$AE$13,IF(J59=33,'Etapa 2 - Análisis'!$AF$13,IF(J59=34,'Etapa 2 - Análisis'!$AG$13,IF(J59=35,'Etapa 2 - Análisis'!$AH$13,IF(J59=36,'Etapa 2 - Análisis'!$AI$13,IF(J59=37,'Etapa 2 - Análisis'!$AJ$13,IF(J59=38,'Etapa 2 - Análisis'!$AK$13,IF(J59=39,'Etapa 2 - Análisis'!$AL$13,IF(J59=40,'Etapa 2 - Análisis'!$AM$13,IF(J59=41,'Etapa 2 - Análisis'!$Y$8,IF(J59=42,'Etapa 2 - Análisis'!$Z$8,IF(J59=43,'Etapa 2 - Análisis'!$AA$8,IF(J59=44,'Etapa 2 - Análisis'!$AB$8,IF(J59=45,'Etapa 2 - Análisis'!$AC$8,IF(J59=46,'Etapa 2 - Análisis'!$AD$8,IF(J59=47,'Etapa 2 - Análisis'!$AE$8,IF(J59=48,'Etapa 2 - Análisis'!$AF$8,IF(J59=49,'Etapa 2 - Análisis'!$AG$8,"Sin Zona")))))))))))))))))))))))))))))))))))))))))))))))))</f>
        <v>ZONA DE RIESGO ALTA</v>
      </c>
      <c r="L59" s="219" t="s">
        <v>320</v>
      </c>
      <c r="M59" s="65" t="s">
        <v>665</v>
      </c>
      <c r="N59" s="66" t="s">
        <v>226</v>
      </c>
      <c r="O59" s="35" t="str">
        <f>IF($C$59="Oportunidad","NO APLICA","")</f>
        <v/>
      </c>
      <c r="P59" s="35" t="s">
        <v>423</v>
      </c>
      <c r="Q59" s="219" t="s">
        <v>205</v>
      </c>
      <c r="R59" s="35">
        <f>IF(Q59="1 - Rara vez",1,IF(Q59="2 - Improbable",2,IF(Q59="3 - Posible",3,IF(Q59="4 - Probable",4,IF(Q59="5 - Casi seguro",5,IF(Q59="1 - Baja",6,IF(Q59="2 - Media",7,IF(Q59="3 - Alta",8,IF(Q59="NO APLICA","",IF(Q59="Seleccione",0))))))))))</f>
        <v>4</v>
      </c>
      <c r="S59" s="219" t="s">
        <v>212</v>
      </c>
      <c r="T59" s="35">
        <f>IF(S59="1 -Insignificante",1,IF(S59="2 -Menor",2,IF(S59="3 -Moderado",3,IF(S59="4 -Mayor",4,IF(S59="10 -Mayor",7,IF(S59="5 -Catastrófico",5,IF(S59="5 -Moderado",6,IF(S59="20 -Catastrófico",8,IF(S59="1 - Mínimo/Leve",9,IF(S59="2 - Importante",10,IF(S59="3 - Fuerte",11,IF(S59="NO APLICA","",IF(S59="Seleccione",0)))))))))))))</f>
        <v>3</v>
      </c>
      <c r="U59" s="35">
        <f>IF(AND(R59=1,T59=1),1,IF(AND(R59=1,T59=2),2,IF(AND(R59=1,T59=3),3,IF(AND(R59=1,T59=4),4,IF(AND(R59=1,T59=5),5,IF(AND(R59=2,T59=1),6,IF(AND(R59=2,T59=2),7,IF(AND(R59=2,T59=3),8,IF(AND(R59=2,T59=4),9,IF(AND(R59=2,T59=5),10,IF(AND(R59=3,T59=1),11,IF(AND(R59=3,T59=2),12,IF(AND(R59=3,T59=3),13,IF(AND(R59=3,T59=4),14,IF(AND(R59=3,T59=5),15,IF(AND(R59=4,T59=1),16,IF(AND(R59=4,T59=2),17,IF(AND(R59=4,T59=3),18,IF(AND(R59=4,T59=4),19,IF(AND(R59=4,T59=5),20,IF(AND(R59=5,T59=1),21,IF(AND(R59=5,T59=2),22,IF(AND(R59=5,T59=3),23,IF(AND(R59=5,T59=4),24,IF(AND(R59=5,T59=5),25,IF(AND(R59=1,T59=6),26,IF(AND(R59=1,T59=7),27,IF(AND(R59=1,T59=8),28,IF(AND(R59=2,T59=6),29,IF(AND(R59=2,T59=7),30,IF(AND(R59=2,T59=8),31,IF(AND(R59=3,T59=6),32,IF(AND(R59=3,T59=7),33,IF(AND(R59=3,T59=8),34,IF(AND(R59=4,T59=6),35,IF(AND(R59=4,T59=7),36,IF(AND(R59=4,T59=8),37,IF(AND(R59=5,T59=6),38,IF(AND(R59=5,T59=7),39,IF(AND(R59=5,T59=8),40,IF(AND(R59=6,T59=9),41,IF(AND(R59=6,T59=10),42,IF(AND(R59=6,T59=11),43,IF(AND(R59=7,T59=9),44,IF(AND(R59=7,T59=10),45,IF(AND(R59=7,T59=11),46,IF(AND(R59=8,T59=9),47,IF(AND(R59=8,T59=10),48,IF(AND(R59=8,T59=11),49,IF(AND(R59="",T59=""),"","Seleccione"))))))))))))))))))))))))))))))))))))))))))))))))))</f>
        <v>18</v>
      </c>
      <c r="V59" s="222" t="str">
        <f>IF(U59=1,'Etapa 2 - Análisis'!$Y$4,IF(U59=2,'Etapa 2 - Análisis'!$Z$4,IF(U59=6,'Etapa 2 - Análisis'!$AD$4,IF(U59=7,'Etapa 2 - Análisis'!$AE$4,IF(U59=11,'Etapa 2 - Análisis'!$AI$4,IF(U59=3,'Etapa 2 - Análisis'!$AA$4,IF(U59=8,'Etapa 2 - Análisis'!$AF$4,IF(U59=12,'Etapa 2 - Análisis'!$AJ$4,IF(U59=16,'Etapa 2 - Análisis'!$AN$4,IF(U59=4,'Etapa 2 - Análisis'!$AB$4,IF(U59=5,'Etapa 2 - Análisis'!$AC$4,IF(U59=9,'Etapa 2 - Análisis'!$AF$4,IF(U59=13,'Etapa 2 - Análisis'!$AK$4,IF(U59=17,'Etapa 2 - Análisis'!$AO$4,IF(U59=18,'Etapa 2 - Análisis'!$AP$4,IF(U59=21,'Etapa 2 - Análisis'!$AS$4,IF(U59=22,'Etapa 2 - Análisis'!$AT$4,IF(U59=10,'Etapa 2 - Análisis'!$AH$4,IF(U59=14,'Etapa 2 - Análisis'!$AL$4,IF(U59=15,'Etapa 2 - Análisis'!$AM$4,IF(U59=19,'Etapa 2 - Análisis'!$AQ$4,IF(U59=20,'Etapa 2 - Análisis'!$AR$4,IF(U59=23,'Etapa 2 - Análisis'!$AU$4,IF(U59=24,'Etapa 2 - Análisis'!$AV$4,IF(U59=25,'Etapa 2 - Análisis'!$AW$4,IF(U59=26,'Etapa 2 - Análisis'!$Y$13,IF(U59=27,'Etapa 2 - Análisis'!$Z$13,IF(U59=28,'Etapa 2 - Análisis'!$AA$13,IF(U59=29,'Etapa 2 - Análisis'!$AB$13,IF(U59=30,'Etapa 2 - Análisis'!$AC$13,IF(U59=31,'Etapa 2 - Análisis'!$AD$13,IF(U59=32,'Etapa 2 - Análisis'!$AE$13,IF(U59=33,'Etapa 2 - Análisis'!$AF$13,IF(U59=34,'Etapa 2 - Análisis'!$AG$13,IF(U59=35,'Etapa 2 - Análisis'!$AH$13,IF(U59=36,'Etapa 2 - Análisis'!$AI$13,IF(U59=37,'Etapa 2 - Análisis'!$AJ$13,IF(U59=38,'Etapa 2 - Análisis'!$AK$13,IF(U59=39,'Etapa 2 - Análisis'!$AL$13,IF(U59=40,'Etapa 2 - Análisis'!$AM$13,IF(U59=41,'Etapa 2 - Análisis'!$Y$8,IF(U59=42,'Etapa 2 - Análisis'!$Z$8,IF(U59=43,'Etapa 2 - Análisis'!$AA$8,IF(U59=44,'Etapa 2 - Análisis'!$AB$8,IF(U59=45,'Etapa 2 - Análisis'!$AC$8,IF(U59=46,'Etapa 2 - Análisis'!$AD$8,IF(U59=47,'Etapa 2 - Análisis'!$AE$8,IF(U59=48,'Etapa 2 - Análisis'!$AF$8,IF(U59=49,'Etapa 2 - Análisis'!$AG$8,IF(U59="","NO APLICA","Sin Zona"))))))))))))))))))))))))))))))))))))))))))))))))))</f>
        <v>ZONA DE RIESGO ALTA</v>
      </c>
      <c r="W59" s="81" t="s">
        <v>650</v>
      </c>
      <c r="X59" s="191" t="s">
        <v>651</v>
      </c>
      <c r="Y59" s="191" t="s">
        <v>652</v>
      </c>
      <c r="Z59" s="81" t="s">
        <v>666</v>
      </c>
      <c r="AA59" s="223" t="s">
        <v>667</v>
      </c>
    </row>
    <row r="60" spans="1:27" x14ac:dyDescent="0.25">
      <c r="A60" s="228"/>
      <c r="B60" s="224"/>
      <c r="C60" s="220"/>
      <c r="D60" s="81"/>
      <c r="E60" s="224"/>
      <c r="F60" s="220"/>
      <c r="G60" s="35"/>
      <c r="H60" s="220"/>
      <c r="I60" s="35"/>
      <c r="J60" s="35"/>
      <c r="K60" s="222"/>
      <c r="L60" s="220"/>
      <c r="M60" s="65"/>
      <c r="N60" s="66" t="s">
        <v>218</v>
      </c>
      <c r="O60" s="35" t="str">
        <f t="shared" ref="O60:P63" si="10">IF($C$59="Oportunidad","NO APLICA","")</f>
        <v/>
      </c>
      <c r="P60" s="35" t="str">
        <f t="shared" si="10"/>
        <v/>
      </c>
      <c r="Q60" s="220"/>
      <c r="R60" s="35"/>
      <c r="S60" s="220"/>
      <c r="T60" s="35"/>
      <c r="U60" s="35"/>
      <c r="V60" s="222"/>
      <c r="W60" s="81"/>
      <c r="X60" s="84"/>
      <c r="Y60" s="84"/>
      <c r="Z60" s="81"/>
      <c r="AA60" s="224"/>
    </row>
    <row r="61" spans="1:27" x14ac:dyDescent="0.25">
      <c r="A61" s="228"/>
      <c r="B61" s="224"/>
      <c r="C61" s="220"/>
      <c r="D61" s="81"/>
      <c r="E61" s="224"/>
      <c r="F61" s="220"/>
      <c r="G61" s="35"/>
      <c r="H61" s="220"/>
      <c r="I61" s="35"/>
      <c r="J61" s="35"/>
      <c r="K61" s="222"/>
      <c r="L61" s="220"/>
      <c r="M61" s="65"/>
      <c r="N61" s="66" t="s">
        <v>218</v>
      </c>
      <c r="O61" s="35" t="str">
        <f t="shared" si="10"/>
        <v/>
      </c>
      <c r="P61" s="35" t="str">
        <f t="shared" si="10"/>
        <v/>
      </c>
      <c r="Q61" s="220"/>
      <c r="R61" s="35"/>
      <c r="S61" s="220"/>
      <c r="T61" s="35"/>
      <c r="U61" s="35"/>
      <c r="V61" s="222"/>
      <c r="W61" s="81"/>
      <c r="X61" s="84"/>
      <c r="Y61" s="84"/>
      <c r="Z61" s="81"/>
      <c r="AA61" s="224"/>
    </row>
    <row r="62" spans="1:27" x14ac:dyDescent="0.25">
      <c r="A62" s="228"/>
      <c r="B62" s="224"/>
      <c r="C62" s="220"/>
      <c r="D62" s="81"/>
      <c r="E62" s="224"/>
      <c r="F62" s="220"/>
      <c r="G62" s="35"/>
      <c r="H62" s="220"/>
      <c r="I62" s="35"/>
      <c r="J62" s="35"/>
      <c r="K62" s="222"/>
      <c r="L62" s="220"/>
      <c r="M62" s="65"/>
      <c r="N62" s="66" t="s">
        <v>218</v>
      </c>
      <c r="O62" s="35" t="str">
        <f t="shared" si="10"/>
        <v/>
      </c>
      <c r="P62" s="35" t="str">
        <f t="shared" si="10"/>
        <v/>
      </c>
      <c r="Q62" s="220"/>
      <c r="R62" s="35"/>
      <c r="S62" s="220"/>
      <c r="T62" s="35"/>
      <c r="U62" s="35"/>
      <c r="V62" s="222"/>
      <c r="W62" s="81"/>
      <c r="X62" s="84"/>
      <c r="Y62" s="84"/>
      <c r="Z62" s="81"/>
      <c r="AA62" s="224"/>
    </row>
    <row r="63" spans="1:27" x14ac:dyDescent="0.25">
      <c r="A63" s="228"/>
      <c r="B63" s="225"/>
      <c r="C63" s="221"/>
      <c r="E63" s="225"/>
      <c r="F63" s="221"/>
      <c r="G63" s="35"/>
      <c r="H63" s="221"/>
      <c r="I63" s="35"/>
      <c r="J63" s="35"/>
      <c r="K63" s="222"/>
      <c r="L63" s="221"/>
      <c r="M63" s="65"/>
      <c r="N63" s="66" t="s">
        <v>218</v>
      </c>
      <c r="O63" s="35" t="str">
        <f t="shared" si="10"/>
        <v/>
      </c>
      <c r="P63" s="35" t="str">
        <f t="shared" si="10"/>
        <v/>
      </c>
      <c r="Q63" s="221"/>
      <c r="R63" s="35"/>
      <c r="S63" s="221"/>
      <c r="T63" s="35"/>
      <c r="U63" s="35"/>
      <c r="V63" s="222"/>
      <c r="W63" s="106"/>
      <c r="X63" s="122"/>
      <c r="Y63" s="122"/>
      <c r="Z63" s="106"/>
      <c r="AA63" s="225"/>
    </row>
    <row r="64" spans="1:27" ht="53.25" customHeight="1" x14ac:dyDescent="0.25">
      <c r="A64" s="228">
        <v>12</v>
      </c>
      <c r="B64" s="223" t="s">
        <v>668</v>
      </c>
      <c r="C64" s="219" t="s">
        <v>334</v>
      </c>
      <c r="D64" s="65" t="s">
        <v>670</v>
      </c>
      <c r="E64" s="229" t="s">
        <v>671</v>
      </c>
      <c r="F64" s="219" t="s">
        <v>206</v>
      </c>
      <c r="G64" s="35">
        <f>IF(F64="1 - Rara vez",1,IF(F64="2 - Improbable",2,IF(F64="3 - Posible",3,IF(F64="4 - Probable",4,IF(F64="5 - Casi seguro",5,IF(F64="1 - Baja",6,IF(F64="2 - Media",7,IF(F64="3 - Alta",8,IF(F64="Seleccione",0)))))))))</f>
        <v>3</v>
      </c>
      <c r="H64" s="219" t="s">
        <v>223</v>
      </c>
      <c r="I64" s="35">
        <f>IF(H64="1 -Insignificante",1,IF(H64="2 -Menor",2,IF(H64="3 -Moderado",3,IF(H64="5 -Moderado",6,IF(H64="4 -Mayor",4,IF(H64="10 -Mayor",7,IF(H64="5 -Catastrófico",5,IF(H64="20 -Catastrófico",8,IF(H64="1 - Mínimo/Leve",9,IF(H64="2 - Importante",10,IF(H64="3 - Fuerte",11,IF(H64="Seleccione",0))))))))))))</f>
        <v>8</v>
      </c>
      <c r="J64" s="35">
        <f>IF(AND(G64=1,I64=1),1,IF(AND(G64=1,I64=2),2,IF(AND(G64=1,I64=3),3,IF(AND(G64=1,I64=4),4,IF(AND(G64=1,I64=5),5,IF(AND(G64=2,I64=1),6,IF(AND(G64=2,I64=2),7,IF(AND(G64=2,I64=3),8,IF(AND(G64=2,I64=4),9,IF(AND(G64=2,I64=5),10,IF(AND(G64=3,I64=1),11,IF(AND(G64=3,I64=2),12,IF(AND(G64=3,I64=3),13,IF(AND(G64=3,I64=4),14,IF(AND(G64=3,I64=5),15,IF(AND(G64=4,I64=1),16,IF(AND(G64=4,I64=2),17,IF(AND(G64=4,I64=3),18,IF(AND(G64=4,I64=4),19,IF(AND(G64=4,I64=5),20,IF(AND(G64=5,I64=1),21,IF(AND(G64=5,I64=2),22,IF(AND(G64=5,I64=3),23,IF(AND(G64=5,I64=4),24,IF(AND(G64=5,I64=5),25,IF(AND(G64=1,I64=6),26,IF(AND(G64=1,I64=7),27,IF(AND(G64=1,I64=8),28,IF(AND(G64=2,I64=6),29,IF(AND(G64=2,I64=7),30,IF(AND(G64=2,I64=8),31,IF(AND(G64=3,I64=6),32,IF(AND(G64=3,I64=7),33,IF(AND(G64=3,I64=8),34,IF(AND(G64=4,I64=6),35,IF(AND(G64=4,I64=7),36,IF(AND(G64=4,I64=8),37,IF(AND(G64=5,I64=6),38,IF(AND(G64=5,I64=7),39,IF(AND(G64=5,I64=8),40,IF(AND(G64=6,I64=9),41,IF(AND(G64=6,I64=10),42,IF(AND(G64=6,I64=11),43,IF(AND(G64=7,I64=9),44,IF(AND(G64=7,I64=10),45,IF(AND(G64=7,I64=11),46,IF(AND(G64=8,I64=9),47,IF(AND(G64=8,I64=10),48,IF(AND(G64=8,I64=11),49,"Seleccione")))))))))))))))))))))))))))))))))))))))))))))))))</f>
        <v>34</v>
      </c>
      <c r="K64" s="222" t="str">
        <f>IF(J64=1,'Etapa 2 - Análisis'!$Y$4,IF(J64=2,'Etapa 2 - Análisis'!$Z$4,IF(J64=6,'Etapa 2 - Análisis'!$AD$4,IF(J64=7,'Etapa 2 - Análisis'!$AE$4,IF(J64=11,'Etapa 2 - Análisis'!$AI$4,IF(J64=3,'Etapa 2 - Análisis'!$AA$4,IF(J64=8,'Etapa 2 - Análisis'!$AF$4,IF(J64=12,'Etapa 2 - Análisis'!$AJ$4,IF(J64=16,'Etapa 2 - Análisis'!$AN$4,IF(J64=4,'Etapa 2 - Análisis'!$AB$4,IF(J64=5,'Etapa 2 - Análisis'!$AC$4,IF(J64=9,'Etapa 2 - Análisis'!$AG$4,IF(J64=13,'Etapa 2 - Análisis'!$AK$4,IF(J64=17,'Etapa 2 - Análisis'!$AO$4,IF(J64=18,'Etapa 2 - Análisis'!$AP$4,IF(J64=21,'Etapa 2 - Análisis'!$AS$4,IF(J64=22,'Etapa 2 - Análisis'!$AT$4,IF(J64=10,'Etapa 2 - Análisis'!$AH$4,IF(J64=14,'Etapa 2 - Análisis'!$AL$4,IF(J64=15,'Etapa 2 - Análisis'!$AM$4,IF(J64=19,'Etapa 2 - Análisis'!$AQ$4,IF(J64=20,'Etapa 2 - Análisis'!$AR$4,IF(J64=23,'Etapa 2 - Análisis'!$AU$4,IF(J64=24,'Etapa 2 - Análisis'!$AV$4,IF(J64=25,'Etapa 2 - Análisis'!$AW$4,IF(J64=26,'Etapa 2 - Análisis'!$Y$13,IF(J64=27,'Etapa 2 - Análisis'!$Z$13,IF(J64=28,'Etapa 2 - Análisis'!$AA$13,IF(J64=29,'Etapa 2 - Análisis'!$AB$13,IF(J64=30,'Etapa 2 - Análisis'!$AC$13,IF(J64=31,'Etapa 2 - Análisis'!$AD$13,IF(J64=32,'Etapa 2 - Análisis'!$AE$13,IF(J64=33,'Etapa 2 - Análisis'!$AF$13,IF(J64=34,'Etapa 2 - Análisis'!$AG$13,IF(J64=35,'Etapa 2 - Análisis'!$AH$13,IF(J64=36,'Etapa 2 - Análisis'!$AI$13,IF(J64=37,'Etapa 2 - Análisis'!$AJ$13,IF(J64=38,'Etapa 2 - Análisis'!$AK$13,IF(J64=39,'Etapa 2 - Análisis'!$AL$13,IF(J64=40,'Etapa 2 - Análisis'!$AM$13,IF(J64=41,'Etapa 2 - Análisis'!$Y$8,IF(J64=42,'Etapa 2 - Análisis'!$Z$8,IF(J64=43,'Etapa 2 - Análisis'!$AA$8,IF(J64=44,'Etapa 2 - Análisis'!$AB$8,IF(J64=45,'Etapa 2 - Análisis'!$AC$8,IF(J64=46,'Etapa 2 - Análisis'!$AD$8,IF(J64=47,'Etapa 2 - Análisis'!$AE$8,IF(J64=48,'Etapa 2 - Análisis'!$AF$8,IF(J64=49,'Etapa 2 - Análisis'!$AG$8,"Sin Zona")))))))))))))))))))))))))))))))))))))))))))))))))</f>
        <v>ZONA DE RIESGO EXTREMA</v>
      </c>
      <c r="L64" s="219" t="s">
        <v>320</v>
      </c>
      <c r="M64" s="65" t="s">
        <v>675</v>
      </c>
      <c r="N64" s="66" t="s">
        <v>225</v>
      </c>
      <c r="O64" s="35" t="s">
        <v>423</v>
      </c>
      <c r="P64" s="35" t="str">
        <f>IF($C$64="Oportunidad","NO APLICA","")</f>
        <v/>
      </c>
      <c r="Q64" s="219" t="s">
        <v>208</v>
      </c>
      <c r="R64" s="35">
        <f>IF(Q64="1 - Rara vez",1,IF(Q64="2 - Improbable",2,IF(Q64="3 - Posible",3,IF(Q64="4 - Probable",4,IF(Q64="5 - Casi seguro",5,IF(Q64="1 - Baja",6,IF(Q64="2 - Media",7,IF(Q64="3 - Alta",8,IF(Q64="NO APLICA","",IF(Q64="Seleccione",0))))))))))</f>
        <v>1</v>
      </c>
      <c r="S64" s="219" t="s">
        <v>223</v>
      </c>
      <c r="T64" s="35">
        <f>IF(S64="1 -Insignificante",1,IF(S64="2 -Menor",2,IF(S64="3 -Moderado",3,IF(S64="4 -Mayor",4,IF(S64="10 -Mayor",7,IF(S64="5 -Catastrófico",5,IF(S64="5 -Moderado",6,IF(S64="20 -Catastrófico",8,IF(S64="1 - Mínimo/Leve",9,IF(S64="2 - Importante",10,IF(S64="3 - Fuerte",11,IF(S64="NO APLICA","",IF(S64="Seleccione",0)))))))))))))</f>
        <v>8</v>
      </c>
      <c r="U64" s="35">
        <f>IF(AND(R64=1,T64=1),1,IF(AND(R64=1,T64=2),2,IF(AND(R64=1,T64=3),3,IF(AND(R64=1,T64=4),4,IF(AND(R64=1,T64=5),5,IF(AND(R64=2,T64=1),6,IF(AND(R64=2,T64=2),7,IF(AND(R64=2,T64=3),8,IF(AND(R64=2,T64=4),9,IF(AND(R64=2,T64=5),10,IF(AND(R64=3,T64=1),11,IF(AND(R64=3,T64=2),12,IF(AND(R64=3,T64=3),13,IF(AND(R64=3,T64=4),14,IF(AND(R64=3,T64=5),15,IF(AND(R64=4,T64=1),16,IF(AND(R64=4,T64=2),17,IF(AND(R64=4,T64=3),18,IF(AND(R64=4,T64=4),19,IF(AND(R64=4,T64=5),20,IF(AND(R64=5,T64=1),21,IF(AND(R64=5,T64=2),22,IF(AND(R64=5,T64=3),23,IF(AND(R64=5,T64=4),24,IF(AND(R64=5,T64=5),25,IF(AND(R64=1,T64=6),26,IF(AND(R64=1,T64=7),27,IF(AND(R64=1,T64=8),28,IF(AND(R64=2,T64=6),29,IF(AND(R64=2,T64=7),30,IF(AND(R64=2,T64=8),31,IF(AND(R64=3,T64=6),32,IF(AND(R64=3,T64=7),33,IF(AND(R64=3,T64=8),34,IF(AND(R64=4,T64=6),35,IF(AND(R64=4,T64=7),36,IF(AND(R64=4,T64=8),37,IF(AND(R64=5,T64=6),38,IF(AND(R64=5,T64=7),39,IF(AND(R64=5,T64=8),40,IF(AND(R64=6,T64=9),41,IF(AND(R64=6,T64=10),42,IF(AND(R64=6,T64=11),43,IF(AND(R64=7,T64=9),44,IF(AND(R64=7,T64=10),45,IF(AND(R64=7,T64=11),46,IF(AND(R64=8,T64=9),47,IF(AND(R64=8,T64=10),48,IF(AND(R64=8,T64=11),49,IF(AND(R64="",T64=""),"","Seleccione"))))))))))))))))))))))))))))))))))))))))))))))))))</f>
        <v>28</v>
      </c>
      <c r="V64" s="222" t="str">
        <f>IF(U64=1,'Etapa 2 - Análisis'!$Y$4,IF(U64=2,'Etapa 2 - Análisis'!$Z$4,IF(U64=6,'Etapa 2 - Análisis'!$AD$4,IF(U64=7,'Etapa 2 - Análisis'!$AE$4,IF(U64=11,'Etapa 2 - Análisis'!$AI$4,IF(U64=3,'Etapa 2 - Análisis'!$AA$4,IF(U64=8,'Etapa 2 - Análisis'!$AF$4,IF(U64=12,'Etapa 2 - Análisis'!$AJ$4,IF(U64=16,'Etapa 2 - Análisis'!$AN$4,IF(U64=4,'Etapa 2 - Análisis'!$AB$4,IF(U64=5,'Etapa 2 - Análisis'!$AC$4,IF(U64=9,'Etapa 2 - Análisis'!$AF$4,IF(U64=13,'Etapa 2 - Análisis'!$AK$4,IF(U64=17,'Etapa 2 - Análisis'!$AO$4,IF(U64=18,'Etapa 2 - Análisis'!$AP$4,IF(U64=21,'Etapa 2 - Análisis'!$AS$4,IF(U64=22,'Etapa 2 - Análisis'!$AT$4,IF(U64=10,'Etapa 2 - Análisis'!$AH$4,IF(U64=14,'Etapa 2 - Análisis'!$AL$4,IF(U64=15,'Etapa 2 - Análisis'!$AM$4,IF(U64=19,'Etapa 2 - Análisis'!$AQ$4,IF(U64=20,'Etapa 2 - Análisis'!$AR$4,IF(U64=23,'Etapa 2 - Análisis'!$AU$4,IF(U64=24,'Etapa 2 - Análisis'!$AV$4,IF(U64=25,'Etapa 2 - Análisis'!$AW$4,IF(U64=26,'Etapa 2 - Análisis'!$Y$13,IF(U64=27,'Etapa 2 - Análisis'!$Z$13,IF(U64=28,'Etapa 2 - Análisis'!$AA$13,IF(U64=29,'Etapa 2 - Análisis'!$AB$13,IF(U64=30,'Etapa 2 - Análisis'!$AC$13,IF(U64=31,'Etapa 2 - Análisis'!$AD$13,IF(U64=32,'Etapa 2 - Análisis'!$AE$13,IF(U64=33,'Etapa 2 - Análisis'!$AF$13,IF(U64=34,'Etapa 2 - Análisis'!$AG$13,IF(U64=35,'Etapa 2 - Análisis'!$AH$13,IF(U64=36,'Etapa 2 - Análisis'!$AI$13,IF(U64=37,'Etapa 2 - Análisis'!$AJ$13,IF(U64=38,'Etapa 2 - Análisis'!$AK$13,IF(U64=39,'Etapa 2 - Análisis'!$AL$13,IF(U64=40,'Etapa 2 - Análisis'!$AM$13,IF(U64=41,'Etapa 2 - Análisis'!$Y$8,IF(U64=42,'Etapa 2 - Análisis'!$Z$8,IF(U64=43,'Etapa 2 - Análisis'!$AA$8,IF(U64=44,'Etapa 2 - Análisis'!$AB$8,IF(U64=45,'Etapa 2 - Análisis'!$AC$8,IF(U64=46,'Etapa 2 - Análisis'!$AD$8,IF(U64=47,'Etapa 2 - Análisis'!$AE$8,IF(U64=48,'Etapa 2 - Análisis'!$AF$8,IF(U64=49,'Etapa 2 - Análisis'!$AG$8,IF(U64="","NO APLICA","Sin Zona"))))))))))))))))))))))))))))))))))))))))))))))))))</f>
        <v>ZONA DE RIESGO MODERADA</v>
      </c>
      <c r="W64" s="81" t="s">
        <v>424</v>
      </c>
      <c r="X64" s="278" t="s">
        <v>643</v>
      </c>
      <c r="Y64" s="279"/>
      <c r="Z64" s="81" t="s">
        <v>678</v>
      </c>
      <c r="AA64" s="223" t="s">
        <v>679</v>
      </c>
    </row>
    <row r="65" spans="1:27" ht="48" customHeight="1" x14ac:dyDescent="0.25">
      <c r="A65" s="228"/>
      <c r="B65" s="224"/>
      <c r="C65" s="220"/>
      <c r="D65" s="65" t="s">
        <v>672</v>
      </c>
      <c r="E65" s="229"/>
      <c r="F65" s="220"/>
      <c r="G65" s="35"/>
      <c r="H65" s="220"/>
      <c r="I65" s="35"/>
      <c r="J65" s="35"/>
      <c r="K65" s="222"/>
      <c r="L65" s="220"/>
      <c r="M65" s="65" t="s">
        <v>676</v>
      </c>
      <c r="N65" s="66" t="s">
        <v>225</v>
      </c>
      <c r="O65" s="35" t="s">
        <v>423</v>
      </c>
      <c r="P65" s="35" t="str">
        <f t="shared" ref="O65:P68" si="11">IF($C$64="Oportunidad","NO APLICA","")</f>
        <v/>
      </c>
      <c r="Q65" s="220"/>
      <c r="R65" s="35"/>
      <c r="S65" s="220"/>
      <c r="T65" s="35"/>
      <c r="U65" s="35"/>
      <c r="V65" s="222"/>
      <c r="W65" s="65" t="s">
        <v>424</v>
      </c>
      <c r="X65" s="278" t="s">
        <v>455</v>
      </c>
      <c r="Y65" s="279"/>
      <c r="Z65" s="81" t="s">
        <v>680</v>
      </c>
      <c r="AA65" s="224"/>
    </row>
    <row r="66" spans="1:27" ht="55.5" customHeight="1" x14ac:dyDescent="0.25">
      <c r="A66" s="228"/>
      <c r="B66" s="224"/>
      <c r="C66" s="220"/>
      <c r="D66" s="65" t="s">
        <v>673</v>
      </c>
      <c r="E66" s="229"/>
      <c r="F66" s="220"/>
      <c r="G66" s="35"/>
      <c r="H66" s="220"/>
      <c r="I66" s="35"/>
      <c r="J66" s="35"/>
      <c r="K66" s="222"/>
      <c r="L66" s="220"/>
      <c r="M66" s="65" t="s">
        <v>677</v>
      </c>
      <c r="N66" s="66" t="s">
        <v>225</v>
      </c>
      <c r="O66" s="35" t="s">
        <v>423</v>
      </c>
      <c r="P66" s="35" t="str">
        <f t="shared" si="11"/>
        <v/>
      </c>
      <c r="Q66" s="220"/>
      <c r="R66" s="35"/>
      <c r="S66" s="220"/>
      <c r="T66" s="35"/>
      <c r="U66" s="35"/>
      <c r="V66" s="222"/>
      <c r="W66" s="65" t="s">
        <v>424</v>
      </c>
      <c r="X66" s="278" t="s">
        <v>455</v>
      </c>
      <c r="Y66" s="279"/>
      <c r="Z66" s="65" t="s">
        <v>681</v>
      </c>
      <c r="AA66" s="224"/>
    </row>
    <row r="67" spans="1:27" ht="63" customHeight="1" x14ac:dyDescent="0.25">
      <c r="A67" s="228"/>
      <c r="B67" s="224"/>
      <c r="C67" s="220"/>
      <c r="D67" s="65" t="s">
        <v>674</v>
      </c>
      <c r="E67" s="229"/>
      <c r="F67" s="220"/>
      <c r="G67" s="35"/>
      <c r="H67" s="220"/>
      <c r="I67" s="35"/>
      <c r="J67" s="35"/>
      <c r="K67" s="222"/>
      <c r="L67" s="220"/>
      <c r="M67" s="65"/>
      <c r="N67" s="66" t="s">
        <v>218</v>
      </c>
      <c r="O67" s="35" t="str">
        <f t="shared" si="11"/>
        <v/>
      </c>
      <c r="P67" s="35" t="str">
        <f t="shared" si="11"/>
        <v/>
      </c>
      <c r="Q67" s="220"/>
      <c r="R67" s="35"/>
      <c r="S67" s="220"/>
      <c r="T67" s="35"/>
      <c r="U67" s="35"/>
      <c r="V67" s="222"/>
      <c r="W67" s="65"/>
      <c r="X67" s="84"/>
      <c r="Y67" s="84"/>
      <c r="Z67" s="65"/>
      <c r="AA67" s="224"/>
    </row>
    <row r="68" spans="1:27" x14ac:dyDescent="0.25">
      <c r="A68" s="228"/>
      <c r="B68" s="225"/>
      <c r="C68" s="221"/>
      <c r="D68" s="65"/>
      <c r="E68" s="229"/>
      <c r="F68" s="221"/>
      <c r="G68" s="35"/>
      <c r="H68" s="221"/>
      <c r="I68" s="35"/>
      <c r="J68" s="35"/>
      <c r="K68" s="222"/>
      <c r="L68" s="221"/>
      <c r="M68" s="65"/>
      <c r="N68" s="66" t="s">
        <v>218</v>
      </c>
      <c r="O68" s="35" t="str">
        <f t="shared" si="11"/>
        <v/>
      </c>
      <c r="P68" s="35" t="str">
        <f t="shared" si="11"/>
        <v/>
      </c>
      <c r="Q68" s="221"/>
      <c r="R68" s="35"/>
      <c r="S68" s="221"/>
      <c r="T68" s="35"/>
      <c r="U68" s="35"/>
      <c r="V68" s="222"/>
      <c r="W68" s="65"/>
      <c r="X68" s="84"/>
      <c r="Y68" s="84"/>
      <c r="Z68" s="65"/>
      <c r="AA68" s="225"/>
    </row>
    <row r="69" spans="1:27" ht="98.25" customHeight="1" x14ac:dyDescent="0.25">
      <c r="A69" s="228">
        <v>13</v>
      </c>
      <c r="B69" s="223" t="s">
        <v>683</v>
      </c>
      <c r="C69" s="219" t="s">
        <v>334</v>
      </c>
      <c r="D69" s="81" t="s">
        <v>684</v>
      </c>
      <c r="E69" s="229" t="s">
        <v>685</v>
      </c>
      <c r="F69" s="219" t="s">
        <v>206</v>
      </c>
      <c r="G69" s="35">
        <f>IF(F69="1 - Rara vez",1,IF(F69="2 - Improbable",2,IF(F69="3 - Posible",3,IF(F69="4 - Probable",4,IF(F69="5 - Casi seguro",5,IF(F69="1 - Baja",6,IF(F69="2 - Media",7,IF(F69="3 - Alta",8,IF(F69="Seleccione",0)))))))))</f>
        <v>3</v>
      </c>
      <c r="H69" s="219" t="s">
        <v>223</v>
      </c>
      <c r="I69" s="35">
        <f>IF(H69="1 -Insignificante",1,IF(H69="2 -Menor",2,IF(H69="3 -Moderado",3,IF(H69="5 -Moderado",6,IF(H69="4 -Mayor",4,IF(H69="10 -Mayor",7,IF(H69="5 -Catastrófico",5,IF(H69="20 -Catastrófico",8,IF(H69="1 - Mínimo/Leve",9,IF(H69="2 - Importante",10,IF(H69="3 - Fuerte",11,IF(H69="Seleccione",0))))))))))))</f>
        <v>8</v>
      </c>
      <c r="J69" s="35">
        <f>IF(AND(G69=1,I69=1),1,IF(AND(G69=1,I69=2),2,IF(AND(G69=1,I69=3),3,IF(AND(G69=1,I69=4),4,IF(AND(G69=1,I69=5),5,IF(AND(G69=2,I69=1),6,IF(AND(G69=2,I69=2),7,IF(AND(G69=2,I69=3),8,IF(AND(G69=2,I69=4),9,IF(AND(G69=2,I69=5),10,IF(AND(G69=3,I69=1),11,IF(AND(G69=3,I69=2),12,IF(AND(G69=3,I69=3),13,IF(AND(G69=3,I69=4),14,IF(AND(G69=3,I69=5),15,IF(AND(G69=4,I69=1),16,IF(AND(G69=4,I69=2),17,IF(AND(G69=4,I69=3),18,IF(AND(G69=4,I69=4),19,IF(AND(G69=4,I69=5),20,IF(AND(G69=5,I69=1),21,IF(AND(G69=5,I69=2),22,IF(AND(G69=5,I69=3),23,IF(AND(G69=5,I69=4),24,IF(AND(G69=5,I69=5),25,IF(AND(G69=1,I69=6),26,IF(AND(G69=1,I69=7),27,IF(AND(G69=1,I69=8),28,IF(AND(G69=2,I69=6),29,IF(AND(G69=2,I69=7),30,IF(AND(G69=2,I69=8),31,IF(AND(G69=3,I69=6),32,IF(AND(G69=3,I69=7),33,IF(AND(G69=3,I69=8),34,IF(AND(G69=4,I69=6),35,IF(AND(G69=4,I69=7),36,IF(AND(G69=4,I69=8),37,IF(AND(G69=5,I69=6),38,IF(AND(G69=5,I69=7),39,IF(AND(G69=5,I69=8),40,IF(AND(G69=6,I69=9),41,IF(AND(G69=6,I69=10),42,IF(AND(G69=6,I69=11),43,IF(AND(G69=7,I69=9),44,IF(AND(G69=7,I69=10),45,IF(AND(G69=7,I69=11),46,IF(AND(G69=8,I69=9),47,IF(AND(G69=8,I69=10),48,IF(AND(G69=8,I69=11),49,"Seleccione")))))))))))))))))))))))))))))))))))))))))))))))))</f>
        <v>34</v>
      </c>
      <c r="K69" s="222" t="str">
        <f>IF(J69=1,'Etapa 2 - Análisis'!$Y$4,IF(J69=2,'Etapa 2 - Análisis'!$Z$4,IF(J69=6,'Etapa 2 - Análisis'!$AD$4,IF(J69=7,'Etapa 2 - Análisis'!$AE$4,IF(J69=11,'Etapa 2 - Análisis'!$AI$4,IF(J69=3,'Etapa 2 - Análisis'!$AA$4,IF(J69=8,'Etapa 2 - Análisis'!$AF$4,IF(J69=12,'Etapa 2 - Análisis'!$AJ$4,IF(J69=16,'Etapa 2 - Análisis'!$AN$4,IF(J69=4,'Etapa 2 - Análisis'!$AB$4,IF(J69=5,'Etapa 2 - Análisis'!$AC$4,IF(J69=9,'Etapa 2 - Análisis'!$AG$4,IF(J69=13,'Etapa 2 - Análisis'!$AK$4,IF(J69=17,'Etapa 2 - Análisis'!$AO$4,IF(J69=18,'Etapa 2 - Análisis'!$AP$4,IF(J69=21,'Etapa 2 - Análisis'!$AS$4,IF(J69=22,'Etapa 2 - Análisis'!$AT$4,IF(J69=10,'Etapa 2 - Análisis'!$AH$4,IF(J69=14,'Etapa 2 - Análisis'!$AL$4,IF(J69=15,'Etapa 2 - Análisis'!$AM$4,IF(J69=19,'Etapa 2 - Análisis'!$AQ$4,IF(J69=20,'Etapa 2 - Análisis'!$AR$4,IF(J69=23,'Etapa 2 - Análisis'!$AU$4,IF(J69=24,'Etapa 2 - Análisis'!$AV$4,IF(J69=25,'Etapa 2 - Análisis'!$AW$4,IF(J69=26,'Etapa 2 - Análisis'!$Y$13,IF(J69=27,'Etapa 2 - Análisis'!$Z$13,IF(J69=28,'Etapa 2 - Análisis'!$AA$13,IF(J69=29,'Etapa 2 - Análisis'!$AB$13,IF(J69=30,'Etapa 2 - Análisis'!$AC$13,IF(J69=31,'Etapa 2 - Análisis'!$AD$13,IF(J69=32,'Etapa 2 - Análisis'!$AE$13,IF(J69=33,'Etapa 2 - Análisis'!$AF$13,IF(J69=34,'Etapa 2 - Análisis'!$AG$13,IF(J69=35,'Etapa 2 - Análisis'!$AH$13,IF(J69=36,'Etapa 2 - Análisis'!$AI$13,IF(J69=37,'Etapa 2 - Análisis'!$AJ$13,IF(J69=38,'Etapa 2 - Análisis'!$AK$13,IF(J69=39,'Etapa 2 - Análisis'!$AL$13,IF(J69=40,'Etapa 2 - Análisis'!$AM$13,IF(J69=41,'Etapa 2 - Análisis'!$Y$8,IF(J69=42,'Etapa 2 - Análisis'!$Z$8,IF(J69=43,'Etapa 2 - Análisis'!$AA$8,IF(J69=44,'Etapa 2 - Análisis'!$AB$8,IF(J69=45,'Etapa 2 - Análisis'!$AC$8,IF(J69=46,'Etapa 2 - Análisis'!$AD$8,IF(J69=47,'Etapa 2 - Análisis'!$AE$8,IF(J69=48,'Etapa 2 - Análisis'!$AF$8,IF(J69=49,'Etapa 2 - Análisis'!$AG$8,"Sin Zona")))))))))))))))))))))))))))))))))))))))))))))))))</f>
        <v>ZONA DE RIESGO EXTREMA</v>
      </c>
      <c r="L69" s="219" t="s">
        <v>320</v>
      </c>
      <c r="M69" s="65" t="s">
        <v>687</v>
      </c>
      <c r="N69" s="66" t="s">
        <v>225</v>
      </c>
      <c r="O69" s="35" t="str">
        <f>IF($C$69="Oportunidad","NO APLICA","")</f>
        <v/>
      </c>
      <c r="P69" s="35" t="s">
        <v>423</v>
      </c>
      <c r="Q69" s="219" t="s">
        <v>206</v>
      </c>
      <c r="R69" s="35">
        <f>IF(Q69="1 - Rara vez",1,IF(Q69="2 - Improbable",2,IF(Q69="3 - Posible",3,IF(Q69="4 - Probable",4,IF(Q69="5 - Casi seguro",5,IF(Q69="1 - Baja",6,IF(Q69="2 - Media",7,IF(Q69="3 - Alta",8,IF(Q69="NO APLICA","",IF(Q69="Seleccione",0))))))))))</f>
        <v>3</v>
      </c>
      <c r="S69" s="219" t="s">
        <v>221</v>
      </c>
      <c r="T69" s="35">
        <f>IF(S69="1 -Insignificante",1,IF(S69="2 -Menor",2,IF(S69="3 -Moderado",3,IF(S69="4 -Mayor",4,IF(S69="10 -Mayor",7,IF(S69="5 -Catastrófico",5,IF(S69="5 -Moderado",6,IF(S69="20 -Catastrófico",8,IF(S69="1 - Mínimo/Leve",9,IF(S69="2 - Importante",10,IF(S69="3 - Fuerte",11,IF(S69="NO APLICA","",IF(S69="Seleccione",0)))))))))))))</f>
        <v>6</v>
      </c>
      <c r="U69" s="35">
        <f>IF(AND(R69=1,T69=1),1,IF(AND(R69=1,T69=2),2,IF(AND(R69=1,T69=3),3,IF(AND(R69=1,T69=4),4,IF(AND(R69=1,T69=5),5,IF(AND(R69=2,T69=1),6,IF(AND(R69=2,T69=2),7,IF(AND(R69=2,T69=3),8,IF(AND(R69=2,T69=4),9,IF(AND(R69=2,T69=5),10,IF(AND(R69=3,T69=1),11,IF(AND(R69=3,T69=2),12,IF(AND(R69=3,T69=3),13,IF(AND(R69=3,T69=4),14,IF(AND(R69=3,T69=5),15,IF(AND(R69=4,T69=1),16,IF(AND(R69=4,T69=2),17,IF(AND(R69=4,T69=3),18,IF(AND(R69=4,T69=4),19,IF(AND(R69=4,T69=5),20,IF(AND(R69=5,T69=1),21,IF(AND(R69=5,T69=2),22,IF(AND(R69=5,T69=3),23,IF(AND(R69=5,T69=4),24,IF(AND(R69=5,T69=5),25,IF(AND(R69=1,T69=6),26,IF(AND(R69=1,T69=7),27,IF(AND(R69=1,T69=8),28,IF(AND(R69=2,T69=6),29,IF(AND(R69=2,T69=7),30,IF(AND(R69=2,T69=8),31,IF(AND(R69=3,T69=6),32,IF(AND(R69=3,T69=7),33,IF(AND(R69=3,T69=8),34,IF(AND(R69=4,T69=6),35,IF(AND(R69=4,T69=7),36,IF(AND(R69=4,T69=8),37,IF(AND(R69=5,T69=6),38,IF(AND(R69=5,T69=7),39,IF(AND(R69=5,T69=8),40,IF(AND(R69=6,T69=9),41,IF(AND(R69=6,T69=10),42,IF(AND(R69=6,T69=11),43,IF(AND(R69=7,T69=9),44,IF(AND(R69=7,T69=10),45,IF(AND(R69=7,T69=11),46,IF(AND(R69=8,T69=9),47,IF(AND(R69=8,T69=10),48,IF(AND(R69=8,T69=11),49,IF(AND(R69="",T69=""),"","Seleccione"))))))))))))))))))))))))))))))))))))))))))))))))))</f>
        <v>32</v>
      </c>
      <c r="V69" s="222" t="str">
        <f>IF(U69=1,'Etapa 2 - Análisis'!$Y$4,IF(U69=2,'Etapa 2 - Análisis'!$Z$4,IF(U69=6,'Etapa 2 - Análisis'!$AD$4,IF(U69=7,'Etapa 2 - Análisis'!$AE$4,IF(U69=11,'Etapa 2 - Análisis'!$AI$4,IF(U69=3,'Etapa 2 - Análisis'!$AA$4,IF(U69=8,'Etapa 2 - Análisis'!$AF$4,IF(U69=12,'Etapa 2 - Análisis'!$AJ$4,IF(U69=16,'Etapa 2 - Análisis'!$AN$4,IF(U69=4,'Etapa 2 - Análisis'!$AB$4,IF(U69=5,'Etapa 2 - Análisis'!$AC$4,IF(U69=9,'Etapa 2 - Análisis'!$AF$4,IF(U69=13,'Etapa 2 - Análisis'!$AK$4,IF(U69=17,'Etapa 2 - Análisis'!$AO$4,IF(U69=18,'Etapa 2 - Análisis'!$AP$4,IF(U69=21,'Etapa 2 - Análisis'!$AS$4,IF(U69=22,'Etapa 2 - Análisis'!$AT$4,IF(U69=10,'Etapa 2 - Análisis'!$AH$4,IF(U69=14,'Etapa 2 - Análisis'!$AL$4,IF(U69=15,'Etapa 2 - Análisis'!$AM$4,IF(U69=19,'Etapa 2 - Análisis'!$AQ$4,IF(U69=20,'Etapa 2 - Análisis'!$AR$4,IF(U69=23,'Etapa 2 - Análisis'!$AU$4,IF(U69=24,'Etapa 2 - Análisis'!$AV$4,IF(U69=25,'Etapa 2 - Análisis'!$AW$4,IF(U69=26,'Etapa 2 - Análisis'!$Y$13,IF(U69=27,'Etapa 2 - Análisis'!$Z$13,IF(U69=28,'Etapa 2 - Análisis'!$AA$13,IF(U69=29,'Etapa 2 - Análisis'!$AB$13,IF(U69=30,'Etapa 2 - Análisis'!$AC$13,IF(U69=31,'Etapa 2 - Análisis'!$AD$13,IF(U69=32,'Etapa 2 - Análisis'!$AE$13,IF(U69=33,'Etapa 2 - Análisis'!$AF$13,IF(U69=34,'Etapa 2 - Análisis'!$AG$13,IF(U69=35,'Etapa 2 - Análisis'!$AH$13,IF(U69=36,'Etapa 2 - Análisis'!$AI$13,IF(U69=37,'Etapa 2 - Análisis'!$AJ$13,IF(U69=38,'Etapa 2 - Análisis'!$AK$13,IF(U69=39,'Etapa 2 - Análisis'!$AL$13,IF(U69=40,'Etapa 2 - Análisis'!$AM$13,IF(U69=41,'Etapa 2 - Análisis'!$Y$8,IF(U69=42,'Etapa 2 - Análisis'!$Z$8,IF(U69=43,'Etapa 2 - Análisis'!$AA$8,IF(U69=44,'Etapa 2 - Análisis'!$AB$8,IF(U69=45,'Etapa 2 - Análisis'!$AC$8,IF(U69=46,'Etapa 2 - Análisis'!$AD$8,IF(U69=47,'Etapa 2 - Análisis'!$AE$8,IF(U69=48,'Etapa 2 - Análisis'!$AF$8,IF(U69=49,'Etapa 2 - Análisis'!$AG$8,IF(U69="","NO APLICA","Sin Zona"))))))))))))))))))))))))))))))))))))))))))))))))))</f>
        <v>ZONA DE RIESGO MODERADA</v>
      </c>
      <c r="W69" s="81" t="s">
        <v>688</v>
      </c>
      <c r="X69" s="84" t="s">
        <v>689</v>
      </c>
      <c r="Y69" s="84" t="s">
        <v>690</v>
      </c>
      <c r="Z69" s="81" t="s">
        <v>691</v>
      </c>
      <c r="AA69" s="223" t="s">
        <v>692</v>
      </c>
    </row>
    <row r="70" spans="1:27" ht="45" customHeight="1" x14ac:dyDescent="0.25">
      <c r="A70" s="228"/>
      <c r="B70" s="224"/>
      <c r="C70" s="220"/>
      <c r="D70" s="81" t="s">
        <v>686</v>
      </c>
      <c r="E70" s="229"/>
      <c r="F70" s="220"/>
      <c r="G70" s="35"/>
      <c r="H70" s="220"/>
      <c r="I70" s="35"/>
      <c r="J70" s="35"/>
      <c r="K70" s="222"/>
      <c r="L70" s="220"/>
      <c r="M70" s="65"/>
      <c r="N70" s="66" t="s">
        <v>218</v>
      </c>
      <c r="O70" s="35" t="str">
        <f t="shared" ref="O70:P73" si="12">IF($C$69="Oportunidad","NO APLICA","")</f>
        <v/>
      </c>
      <c r="P70" s="35" t="str">
        <f t="shared" si="12"/>
        <v/>
      </c>
      <c r="Q70" s="220"/>
      <c r="R70" s="35"/>
      <c r="S70" s="220"/>
      <c r="T70" s="35"/>
      <c r="U70" s="35"/>
      <c r="V70" s="222"/>
      <c r="W70" s="81"/>
      <c r="X70" s="84"/>
      <c r="Y70" s="84"/>
      <c r="Z70" s="81"/>
      <c r="AA70" s="224"/>
    </row>
    <row r="71" spans="1:27" x14ac:dyDescent="0.25">
      <c r="A71" s="228"/>
      <c r="B71" s="224"/>
      <c r="C71" s="220"/>
      <c r="D71" s="81"/>
      <c r="E71" s="229"/>
      <c r="F71" s="220"/>
      <c r="G71" s="35"/>
      <c r="H71" s="220"/>
      <c r="I71" s="35"/>
      <c r="J71" s="35"/>
      <c r="K71" s="222"/>
      <c r="L71" s="220"/>
      <c r="M71" s="65"/>
      <c r="N71" s="66" t="s">
        <v>218</v>
      </c>
      <c r="O71" s="35" t="str">
        <f t="shared" si="12"/>
        <v/>
      </c>
      <c r="P71" s="35" t="str">
        <f t="shared" si="12"/>
        <v/>
      </c>
      <c r="Q71" s="220"/>
      <c r="R71" s="35"/>
      <c r="S71" s="220"/>
      <c r="T71" s="35"/>
      <c r="U71" s="35"/>
      <c r="V71" s="222"/>
      <c r="W71" s="81"/>
      <c r="X71" s="84"/>
      <c r="Y71" s="84"/>
      <c r="Z71" s="81"/>
      <c r="AA71" s="224"/>
    </row>
    <row r="72" spans="1:27" x14ac:dyDescent="0.25">
      <c r="A72" s="228"/>
      <c r="B72" s="224"/>
      <c r="C72" s="220"/>
      <c r="D72" s="81"/>
      <c r="E72" s="229"/>
      <c r="F72" s="220"/>
      <c r="G72" s="35"/>
      <c r="H72" s="220"/>
      <c r="I72" s="35"/>
      <c r="J72" s="35"/>
      <c r="K72" s="222"/>
      <c r="L72" s="220"/>
      <c r="M72" s="65"/>
      <c r="N72" s="66" t="s">
        <v>218</v>
      </c>
      <c r="O72" s="35" t="str">
        <f t="shared" si="12"/>
        <v/>
      </c>
      <c r="P72" s="35" t="str">
        <f t="shared" si="12"/>
        <v/>
      </c>
      <c r="Q72" s="220"/>
      <c r="R72" s="35"/>
      <c r="S72" s="220"/>
      <c r="T72" s="35"/>
      <c r="U72" s="35"/>
      <c r="V72" s="222"/>
      <c r="W72" s="81"/>
      <c r="X72" s="84"/>
      <c r="Y72" s="84"/>
      <c r="Z72" s="81"/>
      <c r="AA72" s="224"/>
    </row>
    <row r="73" spans="1:27" x14ac:dyDescent="0.25">
      <c r="A73" s="228"/>
      <c r="B73" s="225"/>
      <c r="C73" s="221"/>
      <c r="E73" s="229"/>
      <c r="F73" s="221"/>
      <c r="G73" s="35"/>
      <c r="H73" s="221"/>
      <c r="I73" s="35"/>
      <c r="J73" s="35"/>
      <c r="K73" s="222"/>
      <c r="L73" s="221"/>
      <c r="M73" s="65"/>
      <c r="N73" s="66" t="s">
        <v>218</v>
      </c>
      <c r="O73" s="35" t="str">
        <f t="shared" si="12"/>
        <v/>
      </c>
      <c r="P73" s="35" t="str">
        <f t="shared" si="12"/>
        <v/>
      </c>
      <c r="Q73" s="221"/>
      <c r="R73" s="35"/>
      <c r="S73" s="221"/>
      <c r="T73" s="35"/>
      <c r="U73" s="35"/>
      <c r="V73" s="222"/>
      <c r="W73" s="106"/>
      <c r="X73" s="122"/>
      <c r="Y73" s="122"/>
      <c r="Z73" s="106"/>
      <c r="AA73" s="225"/>
    </row>
    <row r="74" spans="1:27" ht="88.5" customHeight="1" x14ac:dyDescent="0.25">
      <c r="A74" s="228">
        <v>14</v>
      </c>
      <c r="B74" s="223" t="s">
        <v>693</v>
      </c>
      <c r="C74" s="219" t="s">
        <v>334</v>
      </c>
      <c r="D74" s="81" t="s">
        <v>695</v>
      </c>
      <c r="E74" s="229" t="s">
        <v>696</v>
      </c>
      <c r="F74" s="219" t="s">
        <v>207</v>
      </c>
      <c r="G74" s="35">
        <f>IF(F74="1 - Rara vez",1,IF(F74="2 - Improbable",2,IF(F74="3 - Posible",3,IF(F74="4 - Probable",4,IF(F74="5 - Casi seguro",5,IF(F74="1 - Baja",6,IF(F74="2 - Media",7,IF(F74="3 - Alta",8,IF(F74="Seleccione",0)))))))))</f>
        <v>2</v>
      </c>
      <c r="H74" s="219" t="s">
        <v>222</v>
      </c>
      <c r="I74" s="35">
        <f>IF(H74="1 -Insignificante",1,IF(H74="2 -Menor",2,IF(H74="3 -Moderado",3,IF(H74="5 -Moderado",6,IF(H74="4 -Mayor",4,IF(H74="10 -Mayor",7,IF(H74="5 -Catastrófico",5,IF(H74="20 -Catastrófico",8,IF(H74="1 - Mínimo/Leve",9,IF(H74="2 - Importante",10,IF(H74="3 - Fuerte",11,IF(H74="Seleccione",0))))))))))))</f>
        <v>7</v>
      </c>
      <c r="J74" s="35">
        <f>IF(AND(G74=1,I74=1),1,IF(AND(G74=1,I74=2),2,IF(AND(G74=1,I74=3),3,IF(AND(G74=1,I74=4),4,IF(AND(G74=1,I74=5),5,IF(AND(G74=2,I74=1),6,IF(AND(G74=2,I74=2),7,IF(AND(G74=2,I74=3),8,IF(AND(G74=2,I74=4),9,IF(AND(G74=2,I74=5),10,IF(AND(G74=3,I74=1),11,IF(AND(G74=3,I74=2),12,IF(AND(G74=3,I74=3),13,IF(AND(G74=3,I74=4),14,IF(AND(G74=3,I74=5),15,IF(AND(G74=4,I74=1),16,IF(AND(G74=4,I74=2),17,IF(AND(G74=4,I74=3),18,IF(AND(G74=4,I74=4),19,IF(AND(G74=4,I74=5),20,IF(AND(G74=5,I74=1),21,IF(AND(G74=5,I74=2),22,IF(AND(G74=5,I74=3),23,IF(AND(G74=5,I74=4),24,IF(AND(G74=5,I74=5),25,IF(AND(G74=1,I74=6),26,IF(AND(G74=1,I74=7),27,IF(AND(G74=1,I74=8),28,IF(AND(G74=2,I74=6),29,IF(AND(G74=2,I74=7),30,IF(AND(G74=2,I74=8),31,IF(AND(G74=3,I74=6),32,IF(AND(G74=3,I74=7),33,IF(AND(G74=3,I74=8),34,IF(AND(G74=4,I74=6),35,IF(AND(G74=4,I74=7),36,IF(AND(G74=4,I74=8),37,IF(AND(G74=5,I74=6),38,IF(AND(G74=5,I74=7),39,IF(AND(G74=5,I74=8),40,IF(AND(G74=6,I74=9),41,IF(AND(G74=6,I74=10),42,IF(AND(G74=6,I74=11),43,IF(AND(G74=7,I74=9),44,IF(AND(G74=7,I74=10),45,IF(AND(G74=7,I74=11),46,IF(AND(G74=8,I74=9),47,IF(AND(G74=8,I74=10),48,IF(AND(G74=8,I74=11),49,"Seleccione")))))))))))))))))))))))))))))))))))))))))))))))))</f>
        <v>30</v>
      </c>
      <c r="K74" s="222" t="str">
        <f>IF(J74=1,'Etapa 2 - Análisis'!$Y$4,IF(J74=2,'Etapa 2 - Análisis'!$Z$4,IF(J74=6,'Etapa 2 - Análisis'!$AD$4,IF(J74=7,'Etapa 2 - Análisis'!$AE$4,IF(J74=11,'Etapa 2 - Análisis'!$AI$4,IF(J74=3,'Etapa 2 - Análisis'!$AA$4,IF(J74=8,'Etapa 2 - Análisis'!$AF$4,IF(J74=12,'Etapa 2 - Análisis'!$AJ$4,IF(J74=16,'Etapa 2 - Análisis'!$AN$4,IF(J74=4,'Etapa 2 - Análisis'!$AB$4,IF(J74=5,'Etapa 2 - Análisis'!$AC$4,IF(J74=9,'Etapa 2 - Análisis'!$AG$4,IF(J74=13,'Etapa 2 - Análisis'!$AK$4,IF(J74=17,'Etapa 2 - Análisis'!$AO$4,IF(J74=18,'Etapa 2 - Análisis'!$AP$4,IF(J74=21,'Etapa 2 - Análisis'!$AS$4,IF(J74=22,'Etapa 2 - Análisis'!$AT$4,IF(J74=10,'Etapa 2 - Análisis'!$AH$4,IF(J74=14,'Etapa 2 - Análisis'!$AL$4,IF(J74=15,'Etapa 2 - Análisis'!$AM$4,IF(J74=19,'Etapa 2 - Análisis'!$AQ$4,IF(J74=20,'Etapa 2 - Análisis'!$AR$4,IF(J74=23,'Etapa 2 - Análisis'!$AU$4,IF(J74=24,'Etapa 2 - Análisis'!$AV$4,IF(J74=25,'Etapa 2 - Análisis'!$AW$4,IF(J74=26,'Etapa 2 - Análisis'!$Y$13,IF(J74=27,'Etapa 2 - Análisis'!$Z$13,IF(J74=28,'Etapa 2 - Análisis'!$AA$13,IF(J74=29,'Etapa 2 - Análisis'!$AB$13,IF(J74=30,'Etapa 2 - Análisis'!$AC$13,IF(J74=31,'Etapa 2 - Análisis'!$AD$13,IF(J74=32,'Etapa 2 - Análisis'!$AE$13,IF(J74=33,'Etapa 2 - Análisis'!$AF$13,IF(J74=34,'Etapa 2 - Análisis'!$AG$13,IF(J74=35,'Etapa 2 - Análisis'!$AH$13,IF(J74=36,'Etapa 2 - Análisis'!$AI$13,IF(J74=37,'Etapa 2 - Análisis'!$AJ$13,IF(J74=38,'Etapa 2 - Análisis'!$AK$13,IF(J74=39,'Etapa 2 - Análisis'!$AL$13,IF(J74=40,'Etapa 2 - Análisis'!$AM$13,IF(J74=41,'Etapa 2 - Análisis'!$Y$8,IF(J74=42,'Etapa 2 - Análisis'!$Z$8,IF(J74=43,'Etapa 2 - Análisis'!$AA$8,IF(J74=44,'Etapa 2 - Análisis'!$AB$8,IF(J74=45,'Etapa 2 - Análisis'!$AC$8,IF(J74=46,'Etapa 2 - Análisis'!$AD$8,IF(J74=47,'Etapa 2 - Análisis'!$AE$8,IF(J74=48,'Etapa 2 - Análisis'!$AF$8,IF(J74=49,'Etapa 2 - Análisis'!$AG$8,"Sin Zona")))))))))))))))))))))))))))))))))))))))))))))))))</f>
        <v>ZONA DE RIESGO MODERADA</v>
      </c>
      <c r="L74" s="219" t="s">
        <v>321</v>
      </c>
      <c r="M74" s="65" t="s">
        <v>697</v>
      </c>
      <c r="N74" s="66" t="s">
        <v>225</v>
      </c>
      <c r="O74" s="35" t="s">
        <v>423</v>
      </c>
      <c r="P74" s="35" t="str">
        <f>IF($C$74="Oportunidad","NO APLICA","")</f>
        <v/>
      </c>
      <c r="Q74" s="219" t="s">
        <v>207</v>
      </c>
      <c r="R74" s="35">
        <f>IF(Q74="1 - Rara vez",1,IF(Q74="2 - Improbable",2,IF(Q74="3 - Posible",3,IF(Q74="4 - Probable",4,IF(Q74="5 - Casi seguro",5,IF(Q74="1 - Baja",6,IF(Q74="2 - Media",7,IF(Q74="3 - Alta",8,IF(Q74="NO APLICA","",IF(Q74="Seleccione",0))))))))))</f>
        <v>2</v>
      </c>
      <c r="S74" s="219" t="s">
        <v>222</v>
      </c>
      <c r="T74" s="35">
        <f>IF(S74="1 -Insignificante",1,IF(S74="2 -Menor",2,IF(S74="3 -Moderado",3,IF(S74="4 -Mayor",4,IF(S74="10 -Mayor",7,IF(S74="5 -Catastrófico",5,IF(S74="5 -Moderado",6,IF(S74="20 -Catastrófico",8,IF(S74="1 - Mínimo/Leve",9,IF(S74="2 - Importante",10,IF(S74="3 - Fuerte",11,IF(S74="NO APLICA","",IF(S74="Seleccione",0)))))))))))))</f>
        <v>7</v>
      </c>
      <c r="U74" s="35">
        <f>IF(AND(R74=1,T74=1),1,IF(AND(R74=1,T74=2),2,IF(AND(R74=1,T74=3),3,IF(AND(R74=1,T74=4),4,IF(AND(R74=1,T74=5),5,IF(AND(R74=2,T74=1),6,IF(AND(R74=2,T74=2),7,IF(AND(R74=2,T74=3),8,IF(AND(R74=2,T74=4),9,IF(AND(R74=2,T74=5),10,IF(AND(R74=3,T74=1),11,IF(AND(R74=3,T74=2),12,IF(AND(R74=3,T74=3),13,IF(AND(R74=3,T74=4),14,IF(AND(R74=3,T74=5),15,IF(AND(R74=4,T74=1),16,IF(AND(R74=4,T74=2),17,IF(AND(R74=4,T74=3),18,IF(AND(R74=4,T74=4),19,IF(AND(R74=4,T74=5),20,IF(AND(R74=5,T74=1),21,IF(AND(R74=5,T74=2),22,IF(AND(R74=5,T74=3),23,IF(AND(R74=5,T74=4),24,IF(AND(R74=5,T74=5),25,IF(AND(R74=1,T74=6),26,IF(AND(R74=1,T74=7),27,IF(AND(R74=1,T74=8),28,IF(AND(R74=2,T74=6),29,IF(AND(R74=2,T74=7),30,IF(AND(R74=2,T74=8),31,IF(AND(R74=3,T74=6),32,IF(AND(R74=3,T74=7),33,IF(AND(R74=3,T74=8),34,IF(AND(R74=4,T74=6),35,IF(AND(R74=4,T74=7),36,IF(AND(R74=4,T74=8),37,IF(AND(R74=5,T74=6),38,IF(AND(R74=5,T74=7),39,IF(AND(R74=5,T74=8),40,IF(AND(R74=6,T74=9),41,IF(AND(R74=6,T74=10),42,IF(AND(R74=6,T74=11),43,IF(AND(R74=7,T74=9),44,IF(AND(R74=7,T74=10),45,IF(AND(R74=7,T74=11),46,IF(AND(R74=8,T74=9),47,IF(AND(R74=8,T74=10),48,IF(AND(R74=8,T74=11),49,IF(AND(R74="",T74=""),"","Seleccione"))))))))))))))))))))))))))))))))))))))))))))))))))</f>
        <v>30</v>
      </c>
      <c r="V74" s="222" t="str">
        <f>IF(U74=1,'Etapa 2 - Análisis'!$Y$4,IF(U74=2,'Etapa 2 - Análisis'!$Z$4,IF(U74=6,'Etapa 2 - Análisis'!$AD$4,IF(U74=7,'Etapa 2 - Análisis'!$AE$4,IF(U74=11,'Etapa 2 - Análisis'!$AI$4,IF(U74=3,'Etapa 2 - Análisis'!$AA$4,IF(U74=8,'Etapa 2 - Análisis'!$AF$4,IF(U74=12,'Etapa 2 - Análisis'!$AJ$4,IF(U74=16,'Etapa 2 - Análisis'!$AN$4,IF(U74=4,'Etapa 2 - Análisis'!$AB$4,IF(U74=5,'Etapa 2 - Análisis'!$AC$4,IF(U74=9,'Etapa 2 - Análisis'!$AF$4,IF(U74=13,'Etapa 2 - Análisis'!$AK$4,IF(U74=17,'Etapa 2 - Análisis'!$AO$4,IF(U74=18,'Etapa 2 - Análisis'!$AP$4,IF(U74=21,'Etapa 2 - Análisis'!$AS$4,IF(U74=22,'Etapa 2 - Análisis'!$AT$4,IF(U74=10,'Etapa 2 - Análisis'!$AH$4,IF(U74=14,'Etapa 2 - Análisis'!$AL$4,IF(U74=15,'Etapa 2 - Análisis'!$AM$4,IF(U74=19,'Etapa 2 - Análisis'!$AQ$4,IF(U74=20,'Etapa 2 - Análisis'!$AR$4,IF(U74=23,'Etapa 2 - Análisis'!$AU$4,IF(U74=24,'Etapa 2 - Análisis'!$AV$4,IF(U74=25,'Etapa 2 - Análisis'!$AW$4,IF(U74=26,'Etapa 2 - Análisis'!$Y$13,IF(U74=27,'Etapa 2 - Análisis'!$Z$13,IF(U74=28,'Etapa 2 - Análisis'!$AA$13,IF(U74=29,'Etapa 2 - Análisis'!$AB$13,IF(U74=30,'Etapa 2 - Análisis'!$AC$13,IF(U74=31,'Etapa 2 - Análisis'!$AD$13,IF(U74=32,'Etapa 2 - Análisis'!$AE$13,IF(U74=33,'Etapa 2 - Análisis'!$AF$13,IF(U74=34,'Etapa 2 - Análisis'!$AG$13,IF(U74=35,'Etapa 2 - Análisis'!$AH$13,IF(U74=36,'Etapa 2 - Análisis'!$AI$13,IF(U74=37,'Etapa 2 - Análisis'!$AJ$13,IF(U74=38,'Etapa 2 - Análisis'!$AK$13,IF(U74=39,'Etapa 2 - Análisis'!$AL$13,IF(U74=40,'Etapa 2 - Análisis'!$AM$13,IF(U74=41,'Etapa 2 - Análisis'!$Y$8,IF(U74=42,'Etapa 2 - Análisis'!$Z$8,IF(U74=43,'Etapa 2 - Análisis'!$AA$8,IF(U74=44,'Etapa 2 - Análisis'!$AB$8,IF(U74=45,'Etapa 2 - Análisis'!$AC$8,IF(U74=46,'Etapa 2 - Análisis'!$AD$8,IF(U74=47,'Etapa 2 - Análisis'!$AE$8,IF(U74=48,'Etapa 2 - Análisis'!$AF$8,IF(U74=49,'Etapa 2 - Análisis'!$AG$8,IF(U74="","NO APLICA","Sin Zona"))))))))))))))))))))))))))))))))))))))))))))))))))</f>
        <v>ZONA DE RIESGO MODERADA</v>
      </c>
      <c r="W74" s="81" t="s">
        <v>698</v>
      </c>
      <c r="X74" s="226" t="s">
        <v>612</v>
      </c>
      <c r="Y74" s="227"/>
      <c r="Z74" s="81" t="s">
        <v>613</v>
      </c>
      <c r="AA74" s="223" t="s">
        <v>699</v>
      </c>
    </row>
    <row r="75" spans="1:27" x14ac:dyDescent="0.25">
      <c r="A75" s="228"/>
      <c r="B75" s="224"/>
      <c r="C75" s="220"/>
      <c r="D75" s="81"/>
      <c r="E75" s="229"/>
      <c r="F75" s="220"/>
      <c r="G75" s="35"/>
      <c r="H75" s="220"/>
      <c r="I75" s="35"/>
      <c r="J75" s="35"/>
      <c r="K75" s="222"/>
      <c r="L75" s="220"/>
      <c r="M75" s="65"/>
      <c r="N75" s="66" t="s">
        <v>218</v>
      </c>
      <c r="O75" s="35" t="str">
        <f t="shared" ref="O75:P78" si="13">IF($C$74="Oportunidad","NO APLICA","")</f>
        <v/>
      </c>
      <c r="P75" s="35" t="str">
        <f t="shared" si="13"/>
        <v/>
      </c>
      <c r="Q75" s="220"/>
      <c r="R75" s="35"/>
      <c r="S75" s="220"/>
      <c r="T75" s="35"/>
      <c r="U75" s="35"/>
      <c r="V75" s="222"/>
      <c r="W75" s="65"/>
      <c r="X75" s="84"/>
      <c r="Y75" s="84"/>
      <c r="Z75" s="192"/>
      <c r="AA75" s="224"/>
    </row>
    <row r="76" spans="1:27" x14ac:dyDescent="0.25">
      <c r="A76" s="228"/>
      <c r="B76" s="224"/>
      <c r="C76" s="220"/>
      <c r="D76" s="81"/>
      <c r="E76" s="229"/>
      <c r="F76" s="220"/>
      <c r="G76" s="35"/>
      <c r="H76" s="220"/>
      <c r="I76" s="35"/>
      <c r="J76" s="35"/>
      <c r="K76" s="222"/>
      <c r="L76" s="220"/>
      <c r="M76" s="65"/>
      <c r="N76" s="66" t="s">
        <v>218</v>
      </c>
      <c r="O76" s="35" t="str">
        <f t="shared" si="13"/>
        <v/>
      </c>
      <c r="P76" s="35" t="str">
        <f t="shared" si="13"/>
        <v/>
      </c>
      <c r="Q76" s="220"/>
      <c r="R76" s="35"/>
      <c r="S76" s="220"/>
      <c r="T76" s="35"/>
      <c r="U76" s="35"/>
      <c r="V76" s="222"/>
      <c r="W76" s="65"/>
      <c r="X76" s="84"/>
      <c r="Y76" s="84"/>
      <c r="Z76" s="192"/>
      <c r="AA76" s="224"/>
    </row>
    <row r="77" spans="1:27" x14ac:dyDescent="0.25">
      <c r="A77" s="228"/>
      <c r="B77" s="224"/>
      <c r="C77" s="220"/>
      <c r="D77" s="186"/>
      <c r="E77" s="229"/>
      <c r="F77" s="220"/>
      <c r="G77" s="35"/>
      <c r="H77" s="220"/>
      <c r="I77" s="35"/>
      <c r="J77" s="35"/>
      <c r="K77" s="222"/>
      <c r="L77" s="220"/>
      <c r="M77" s="65"/>
      <c r="N77" s="66" t="s">
        <v>218</v>
      </c>
      <c r="O77" s="35" t="str">
        <f t="shared" si="13"/>
        <v/>
      </c>
      <c r="P77" s="35" t="str">
        <f t="shared" si="13"/>
        <v/>
      </c>
      <c r="Q77" s="220"/>
      <c r="R77" s="35"/>
      <c r="S77" s="220"/>
      <c r="T77" s="35"/>
      <c r="U77" s="35"/>
      <c r="V77" s="222"/>
      <c r="W77" s="65"/>
      <c r="X77" s="84"/>
      <c r="Y77" s="84"/>
      <c r="Z77" s="192"/>
      <c r="AA77" s="224"/>
    </row>
    <row r="78" spans="1:27" x14ac:dyDescent="0.25">
      <c r="A78" s="228"/>
      <c r="B78" s="225"/>
      <c r="C78" s="221"/>
      <c r="D78" s="106"/>
      <c r="E78" s="229"/>
      <c r="F78" s="221"/>
      <c r="G78" s="35"/>
      <c r="H78" s="221"/>
      <c r="I78" s="35"/>
      <c r="J78" s="35"/>
      <c r="K78" s="222"/>
      <c r="L78" s="221"/>
      <c r="M78" s="65"/>
      <c r="N78" s="66" t="s">
        <v>218</v>
      </c>
      <c r="O78" s="35" t="str">
        <f t="shared" si="13"/>
        <v/>
      </c>
      <c r="P78" s="35" t="str">
        <f t="shared" si="13"/>
        <v/>
      </c>
      <c r="Q78" s="221"/>
      <c r="R78" s="35"/>
      <c r="S78" s="221"/>
      <c r="T78" s="35"/>
      <c r="U78" s="35"/>
      <c r="V78" s="222"/>
      <c r="W78" s="65"/>
      <c r="X78" s="84"/>
      <c r="Y78" s="84"/>
      <c r="Z78" s="192"/>
      <c r="AA78" s="225"/>
    </row>
    <row r="79" spans="1:27" ht="121.5" customHeight="1" x14ac:dyDescent="0.25">
      <c r="A79" s="228">
        <v>15</v>
      </c>
      <c r="B79" s="223" t="s">
        <v>700</v>
      </c>
      <c r="C79" s="219" t="s">
        <v>334</v>
      </c>
      <c r="D79" s="81" t="s">
        <v>702</v>
      </c>
      <c r="E79" s="229" t="s">
        <v>703</v>
      </c>
      <c r="F79" s="219" t="s">
        <v>206</v>
      </c>
      <c r="G79" s="35">
        <f>IF(F79="1 - Rara vez",1,IF(F79="2 - Improbable",2,IF(F79="3 - Posible",3,IF(F79="4 - Probable",4,IF(F79="5 - Casi seguro",5,IF(F79="1 - Baja",6,IF(F79="2 - Media",7,IF(F79="3 - Alta",8,IF(F79="Seleccione",0)))))))))</f>
        <v>3</v>
      </c>
      <c r="H79" s="219" t="s">
        <v>223</v>
      </c>
      <c r="I79" s="35">
        <f>IF(H79="1 -Insignificante",1,IF(H79="2 -Menor",2,IF(H79="3 -Moderado",3,IF(H79="5 -Moderado",6,IF(H79="4 -Mayor",4,IF(H79="10 -Mayor",7,IF(H79="5 -Catastrófico",5,IF(H79="20 -Catastrófico",8,IF(H79="1 - Mínimo/Leve",9,IF(H79="2 - Importante",10,IF(H79="3 - Fuerte",11,IF(H79="Seleccione",0))))))))))))</f>
        <v>8</v>
      </c>
      <c r="J79" s="35">
        <f>IF(AND(G79=1,I79=1),1,IF(AND(G79=1,I79=2),2,IF(AND(G79=1,I79=3),3,IF(AND(G79=1,I79=4),4,IF(AND(G79=1,I79=5),5,IF(AND(G79=2,I79=1),6,IF(AND(G79=2,I79=2),7,IF(AND(G79=2,I79=3),8,IF(AND(G79=2,I79=4),9,IF(AND(G79=2,I79=5),10,IF(AND(G79=3,I79=1),11,IF(AND(G79=3,I79=2),12,IF(AND(G79=3,I79=3),13,IF(AND(G79=3,I79=4),14,IF(AND(G79=3,I79=5),15,IF(AND(G79=4,I79=1),16,IF(AND(G79=4,I79=2),17,IF(AND(G79=4,I79=3),18,IF(AND(G79=4,I79=4),19,IF(AND(G79=4,I79=5),20,IF(AND(G79=5,I79=1),21,IF(AND(G79=5,I79=2),22,IF(AND(G79=5,I79=3),23,IF(AND(G79=5,I79=4),24,IF(AND(G79=5,I79=5),25,IF(AND(G79=1,I79=6),26,IF(AND(G79=1,I79=7),27,IF(AND(G79=1,I79=8),28,IF(AND(G79=2,I79=6),29,IF(AND(G79=2,I79=7),30,IF(AND(G79=2,I79=8),31,IF(AND(G79=3,I79=6),32,IF(AND(G79=3,I79=7),33,IF(AND(G79=3,I79=8),34,IF(AND(G79=4,I79=6),35,IF(AND(G79=4,I79=7),36,IF(AND(G79=4,I79=8),37,IF(AND(G79=5,I79=6),38,IF(AND(G79=5,I79=7),39,IF(AND(G79=5,I79=8),40,IF(AND(G79=6,I79=9),41,IF(AND(G79=6,I79=10),42,IF(AND(G79=6,I79=11),43,IF(AND(G79=7,I79=9),44,IF(AND(G79=7,I79=10),45,IF(AND(G79=7,I79=11),46,IF(AND(G79=8,I79=9),47,IF(AND(G79=8,I79=10),48,IF(AND(G79=8,I79=11),49,"Seleccione")))))))))))))))))))))))))))))))))))))))))))))))))</f>
        <v>34</v>
      </c>
      <c r="K79" s="222" t="str">
        <f>IF(J79=1,'Etapa 2 - Análisis'!$Y$4,IF(J79=2,'Etapa 2 - Análisis'!$Z$4,IF(J79=6,'Etapa 2 - Análisis'!$AD$4,IF(J79=7,'Etapa 2 - Análisis'!$AE$4,IF(J79=11,'Etapa 2 - Análisis'!$AI$4,IF(J79=3,'Etapa 2 - Análisis'!$AA$4,IF(J79=8,'Etapa 2 - Análisis'!$AF$4,IF(J79=12,'Etapa 2 - Análisis'!$AJ$4,IF(J79=16,'Etapa 2 - Análisis'!$AN$4,IF(J79=4,'Etapa 2 - Análisis'!$AB$4,IF(J79=5,'Etapa 2 - Análisis'!$AC$4,IF(J79=9,'Etapa 2 - Análisis'!$AG$4,IF(J79=13,'Etapa 2 - Análisis'!$AK$4,IF(J79=17,'Etapa 2 - Análisis'!$AO$4,IF(J79=18,'Etapa 2 - Análisis'!$AP$4,IF(J79=21,'Etapa 2 - Análisis'!$AS$4,IF(J79=22,'Etapa 2 - Análisis'!$AT$4,IF(J79=10,'Etapa 2 - Análisis'!$AH$4,IF(J79=14,'Etapa 2 - Análisis'!$AL$4,IF(J79=15,'Etapa 2 - Análisis'!$AM$4,IF(J79=19,'Etapa 2 - Análisis'!$AQ$4,IF(J79=20,'Etapa 2 - Análisis'!$AR$4,IF(J79=23,'Etapa 2 - Análisis'!$AU$4,IF(J79=24,'Etapa 2 - Análisis'!$AV$4,IF(J79=25,'Etapa 2 - Análisis'!$AW$4,IF(J79=26,'Etapa 2 - Análisis'!$Y$13,IF(J79=27,'Etapa 2 - Análisis'!$Z$13,IF(J79=28,'Etapa 2 - Análisis'!$AA$13,IF(J79=29,'Etapa 2 - Análisis'!$AB$13,IF(J79=30,'Etapa 2 - Análisis'!$AC$13,IF(J79=31,'Etapa 2 - Análisis'!$AD$13,IF(J79=32,'Etapa 2 - Análisis'!$AE$13,IF(J79=33,'Etapa 2 - Análisis'!$AF$13,IF(J79=34,'Etapa 2 - Análisis'!$AG$13,IF(J79=35,'Etapa 2 - Análisis'!$AH$13,IF(J79=36,'Etapa 2 - Análisis'!$AI$13,IF(J79=37,'Etapa 2 - Análisis'!$AJ$13,IF(J79=38,'Etapa 2 - Análisis'!$AK$13,IF(J79=39,'Etapa 2 - Análisis'!$AL$13,IF(J79=40,'Etapa 2 - Análisis'!$AM$13,IF(J79=41,'Etapa 2 - Análisis'!$Y$8,IF(J79=42,'Etapa 2 - Análisis'!$Z$8,IF(J79=43,'Etapa 2 - Análisis'!$AA$8,IF(J79=44,'Etapa 2 - Análisis'!$AB$8,IF(J79=45,'Etapa 2 - Análisis'!$AC$8,IF(J79=46,'Etapa 2 - Análisis'!$AD$8,IF(J79=47,'Etapa 2 - Análisis'!$AE$8,IF(J79=48,'Etapa 2 - Análisis'!$AF$8,IF(J79=49,'Etapa 2 - Análisis'!$AG$8,"Sin Zona")))))))))))))))))))))))))))))))))))))))))))))))))</f>
        <v>ZONA DE RIESGO EXTREMA</v>
      </c>
      <c r="L79" s="219" t="s">
        <v>321</v>
      </c>
      <c r="M79" s="65" t="s">
        <v>706</v>
      </c>
      <c r="N79" s="66" t="s">
        <v>225</v>
      </c>
      <c r="O79" s="35" t="s">
        <v>423</v>
      </c>
      <c r="P79" s="35" t="str">
        <f>IF($C$79="Oportunidad","NO APLICA","")</f>
        <v/>
      </c>
      <c r="Q79" s="219" t="s">
        <v>207</v>
      </c>
      <c r="R79" s="35">
        <f>IF(Q79="1 - Rara vez",1,IF(Q79="2 - Improbable",2,IF(Q79="3 - Posible",3,IF(Q79="4 - Probable",4,IF(Q79="5 - Casi seguro",5,IF(Q79="1 - Baja",6,IF(Q79="2 - Media",7,IF(Q79="3 - Alta",8,IF(Q79="NO APLICA","",IF(Q79="Seleccione",0))))))))))</f>
        <v>2</v>
      </c>
      <c r="S79" s="219" t="s">
        <v>223</v>
      </c>
      <c r="T79" s="35">
        <f>IF(S79="1 -Insignificante",1,IF(S79="2 -Menor",2,IF(S79="3 -Moderado",3,IF(S79="4 -Mayor",4,IF(S79="10 -Mayor",7,IF(S79="5 -Catastrófico",5,IF(S79="5 -Moderado",6,IF(S79="20 -Catastrófico",8,IF(S79="1 - Mínimo/Leve",9,IF(S79="2 - Importante",10,IF(S79="3 - Fuerte",11,IF(S79="NO APLICA","",IF(S79="Seleccione",0)))))))))))))</f>
        <v>8</v>
      </c>
      <c r="U79" s="35">
        <f>IF(AND(R79=1,T79=1),1,IF(AND(R79=1,T79=2),2,IF(AND(R79=1,T79=3),3,IF(AND(R79=1,T79=4),4,IF(AND(R79=1,T79=5),5,IF(AND(R79=2,T79=1),6,IF(AND(R79=2,T79=2),7,IF(AND(R79=2,T79=3),8,IF(AND(R79=2,T79=4),9,IF(AND(R79=2,T79=5),10,IF(AND(R79=3,T79=1),11,IF(AND(R79=3,T79=2),12,IF(AND(R79=3,T79=3),13,IF(AND(R79=3,T79=4),14,IF(AND(R79=3,T79=5),15,IF(AND(R79=4,T79=1),16,IF(AND(R79=4,T79=2),17,IF(AND(R79=4,T79=3),18,IF(AND(R79=4,T79=4),19,IF(AND(R79=4,T79=5),20,IF(AND(R79=5,T79=1),21,IF(AND(R79=5,T79=2),22,IF(AND(R79=5,T79=3),23,IF(AND(R79=5,T79=4),24,IF(AND(R79=5,T79=5),25,IF(AND(R79=1,T79=6),26,IF(AND(R79=1,T79=7),27,IF(AND(R79=1,T79=8),28,IF(AND(R79=2,T79=6),29,IF(AND(R79=2,T79=7),30,IF(AND(R79=2,T79=8),31,IF(AND(R79=3,T79=6),32,IF(AND(R79=3,T79=7),33,IF(AND(R79=3,T79=8),34,IF(AND(R79=4,T79=6),35,IF(AND(R79=4,T79=7),36,IF(AND(R79=4,T79=8),37,IF(AND(R79=5,T79=6),38,IF(AND(R79=5,T79=7),39,IF(AND(R79=5,T79=8),40,IF(AND(R79=6,T79=9),41,IF(AND(R79=6,T79=10),42,IF(AND(R79=6,T79=11),43,IF(AND(R79=7,T79=9),44,IF(AND(R79=7,T79=10),45,IF(AND(R79=7,T79=11),46,IF(AND(R79=8,T79=9),47,IF(AND(R79=8,T79=10),48,IF(AND(R79=8,T79=11),49,IF(AND(R79="",T79=""),"","Seleccione"))))))))))))))))))))))))))))))))))))))))))))))))))</f>
        <v>31</v>
      </c>
      <c r="V79" s="222" t="str">
        <f>IF(U79=1,'Etapa 2 - Análisis'!$Y$4,IF(U79=2,'Etapa 2 - Análisis'!$Z$4,IF(U79=6,'Etapa 2 - Análisis'!$AD$4,IF(U79=7,'Etapa 2 - Análisis'!$AE$4,IF(U79=11,'Etapa 2 - Análisis'!$AI$4,IF(U79=3,'Etapa 2 - Análisis'!$AA$4,IF(U79=8,'Etapa 2 - Análisis'!$AF$4,IF(U79=12,'Etapa 2 - Análisis'!$AJ$4,IF(U79=16,'Etapa 2 - Análisis'!$AN$4,IF(U79=4,'Etapa 2 - Análisis'!$AB$4,IF(U79=5,'Etapa 2 - Análisis'!$AC$4,IF(U79=9,'Etapa 2 - Análisis'!$AF$4,IF(U79=13,'Etapa 2 - Análisis'!$AK$4,IF(U79=17,'Etapa 2 - Análisis'!$AO$4,IF(U79=18,'Etapa 2 - Análisis'!$AP$4,IF(U79=21,'Etapa 2 - Análisis'!$AS$4,IF(U79=22,'Etapa 2 - Análisis'!$AT$4,IF(U79=10,'Etapa 2 - Análisis'!$AH$4,IF(U79=14,'Etapa 2 - Análisis'!$AL$4,IF(U79=15,'Etapa 2 - Análisis'!$AM$4,IF(U79=19,'Etapa 2 - Análisis'!$AQ$4,IF(U79=20,'Etapa 2 - Análisis'!$AR$4,IF(U79=23,'Etapa 2 - Análisis'!$AU$4,IF(U79=24,'Etapa 2 - Análisis'!$AV$4,IF(U79=25,'Etapa 2 - Análisis'!$AW$4,IF(U79=26,'Etapa 2 - Análisis'!$Y$13,IF(U79=27,'Etapa 2 - Análisis'!$Z$13,IF(U79=28,'Etapa 2 - Análisis'!$AA$13,IF(U79=29,'Etapa 2 - Análisis'!$AB$13,IF(U79=30,'Etapa 2 - Análisis'!$AC$13,IF(U79=31,'Etapa 2 - Análisis'!$AD$13,IF(U79=32,'Etapa 2 - Análisis'!$AE$13,IF(U79=33,'Etapa 2 - Análisis'!$AF$13,IF(U79=34,'Etapa 2 - Análisis'!$AG$13,IF(U79=35,'Etapa 2 - Análisis'!$AH$13,IF(U79=36,'Etapa 2 - Análisis'!$AI$13,IF(U79=37,'Etapa 2 - Análisis'!$AJ$13,IF(U79=38,'Etapa 2 - Análisis'!$AK$13,IF(U79=39,'Etapa 2 - Análisis'!$AL$13,IF(U79=40,'Etapa 2 - Análisis'!$AM$13,IF(U79=41,'Etapa 2 - Análisis'!$Y$8,IF(U79=42,'Etapa 2 - Análisis'!$Z$8,IF(U79=43,'Etapa 2 - Análisis'!$AA$8,IF(U79=44,'Etapa 2 - Análisis'!$AB$8,IF(U79=45,'Etapa 2 - Análisis'!$AC$8,IF(U79=46,'Etapa 2 - Análisis'!$AD$8,IF(U79=47,'Etapa 2 - Análisis'!$AE$8,IF(U79=48,'Etapa 2 - Análisis'!$AF$8,IF(U79=49,'Etapa 2 - Análisis'!$AG$8,IF(U79="","NO APLICA","Sin Zona"))))))))))))))))))))))))))))))))))))))))))))))))))</f>
        <v>ZONA DE RIESGO ALTA</v>
      </c>
      <c r="W79" s="81" t="s">
        <v>708</v>
      </c>
      <c r="X79" s="226" t="s">
        <v>455</v>
      </c>
      <c r="Y79" s="227"/>
      <c r="Z79" s="81" t="s">
        <v>709</v>
      </c>
      <c r="AA79" s="223" t="s">
        <v>710</v>
      </c>
    </row>
    <row r="80" spans="1:27" ht="90.75" customHeight="1" x14ac:dyDescent="0.25">
      <c r="A80" s="228"/>
      <c r="B80" s="224"/>
      <c r="C80" s="220"/>
      <c r="D80" s="81" t="s">
        <v>704</v>
      </c>
      <c r="E80" s="229"/>
      <c r="F80" s="220"/>
      <c r="G80" s="35"/>
      <c r="H80" s="220"/>
      <c r="I80" s="35"/>
      <c r="J80" s="35"/>
      <c r="K80" s="222"/>
      <c r="L80" s="220"/>
      <c r="M80" s="65"/>
      <c r="N80" s="66" t="s">
        <v>218</v>
      </c>
      <c r="O80" s="35" t="str">
        <f t="shared" ref="O80:P83" si="14">IF($C$79="Oportunidad","NO APLICA","")</f>
        <v/>
      </c>
      <c r="P80" s="35" t="str">
        <f t="shared" si="14"/>
        <v/>
      </c>
      <c r="Q80" s="220"/>
      <c r="R80" s="35"/>
      <c r="S80" s="220"/>
      <c r="T80" s="35"/>
      <c r="U80" s="35"/>
      <c r="V80" s="222"/>
      <c r="W80" s="81"/>
      <c r="X80" s="84"/>
      <c r="Y80" s="84"/>
      <c r="Z80" s="81"/>
      <c r="AA80" s="224"/>
    </row>
    <row r="81" spans="1:27" ht="75" customHeight="1" x14ac:dyDescent="0.25">
      <c r="A81" s="228"/>
      <c r="B81" s="224"/>
      <c r="C81" s="220"/>
      <c r="D81" s="81" t="s">
        <v>705</v>
      </c>
      <c r="E81" s="229"/>
      <c r="F81" s="220"/>
      <c r="G81" s="35"/>
      <c r="H81" s="220"/>
      <c r="I81" s="35"/>
      <c r="J81" s="35"/>
      <c r="K81" s="222"/>
      <c r="L81" s="220"/>
      <c r="M81" s="65"/>
      <c r="N81" s="66" t="s">
        <v>218</v>
      </c>
      <c r="O81" s="35" t="str">
        <f t="shared" si="14"/>
        <v/>
      </c>
      <c r="P81" s="35" t="str">
        <f t="shared" si="14"/>
        <v/>
      </c>
      <c r="Q81" s="220"/>
      <c r="R81" s="35"/>
      <c r="S81" s="220"/>
      <c r="T81" s="35"/>
      <c r="U81" s="35"/>
      <c r="V81" s="222"/>
      <c r="W81" s="81"/>
      <c r="X81" s="84"/>
      <c r="Y81" s="84"/>
      <c r="Z81" s="81"/>
      <c r="AA81" s="224"/>
    </row>
    <row r="82" spans="1:27" x14ac:dyDescent="0.25">
      <c r="A82" s="228"/>
      <c r="B82" s="224"/>
      <c r="C82" s="220"/>
      <c r="D82" s="81"/>
      <c r="E82" s="229"/>
      <c r="F82" s="220"/>
      <c r="G82" s="35"/>
      <c r="H82" s="220"/>
      <c r="I82" s="35"/>
      <c r="J82" s="35"/>
      <c r="K82" s="222"/>
      <c r="L82" s="220"/>
      <c r="M82" s="65"/>
      <c r="N82" s="66" t="s">
        <v>218</v>
      </c>
      <c r="O82" s="35" t="str">
        <f t="shared" si="14"/>
        <v/>
      </c>
      <c r="P82" s="35" t="str">
        <f t="shared" si="14"/>
        <v/>
      </c>
      <c r="Q82" s="220"/>
      <c r="R82" s="35"/>
      <c r="S82" s="220"/>
      <c r="T82" s="35"/>
      <c r="U82" s="35"/>
      <c r="V82" s="222"/>
      <c r="W82" s="81"/>
      <c r="X82" s="84"/>
      <c r="Y82" s="84"/>
      <c r="Z82" s="81"/>
      <c r="AA82" s="224"/>
    </row>
    <row r="83" spans="1:27" x14ac:dyDescent="0.25">
      <c r="A83" s="228"/>
      <c r="B83" s="225"/>
      <c r="C83" s="221"/>
      <c r="D83" s="106"/>
      <c r="E83" s="229"/>
      <c r="F83" s="221"/>
      <c r="G83" s="35"/>
      <c r="H83" s="221"/>
      <c r="I83" s="35"/>
      <c r="J83" s="35"/>
      <c r="K83" s="222"/>
      <c r="L83" s="221"/>
      <c r="M83" s="65"/>
      <c r="N83" s="66" t="s">
        <v>218</v>
      </c>
      <c r="O83" s="35" t="str">
        <f t="shared" si="14"/>
        <v/>
      </c>
      <c r="P83" s="35" t="str">
        <f t="shared" si="14"/>
        <v/>
      </c>
      <c r="Q83" s="221"/>
      <c r="R83" s="35"/>
      <c r="S83" s="221"/>
      <c r="T83" s="35"/>
      <c r="U83" s="35"/>
      <c r="V83" s="222"/>
      <c r="W83" s="81"/>
      <c r="X83" s="84"/>
      <c r="Y83" s="84"/>
      <c r="Z83" s="81"/>
      <c r="AA83" s="225"/>
    </row>
    <row r="84" spans="1:27" ht="108" customHeight="1" x14ac:dyDescent="0.25">
      <c r="A84" s="228">
        <v>16</v>
      </c>
      <c r="B84" s="223" t="s">
        <v>700</v>
      </c>
      <c r="C84" s="219" t="s">
        <v>334</v>
      </c>
      <c r="D84" s="81" t="s">
        <v>702</v>
      </c>
      <c r="E84" s="229" t="s">
        <v>703</v>
      </c>
      <c r="F84" s="219" t="s">
        <v>206</v>
      </c>
      <c r="G84" s="35">
        <f>IF(F84="1 - Rara vez",1,IF(F84="2 - Improbable",2,IF(F84="3 - Posible",3,IF(F84="4 - Probable",4,IF(F84="5 - Casi seguro",5,IF(F84="1 - Baja",6,IF(F84="2 - Media",7,IF(F84="3 - Alta",8,IF(F84="Seleccione",0)))))))))</f>
        <v>3</v>
      </c>
      <c r="H84" s="219" t="s">
        <v>223</v>
      </c>
      <c r="I84" s="35">
        <f>IF(H84="1 -Insignificante",1,IF(H84="2 -Menor",2,IF(H84="3 -Moderado",3,IF(H84="5 -Moderado",6,IF(H84="4 -Mayor",4,IF(H84="10 -Mayor",7,IF(H84="5 -Catastrófico",5,IF(H84="20 -Catastrófico",8,IF(H84="1 - Mínimo/Leve",9,IF(H84="2 - Importante",10,IF(H84="3 - Fuerte",11,IF(H84="Seleccione",0))))))))))))</f>
        <v>8</v>
      </c>
      <c r="J84" s="35">
        <f>IF(AND(G84=1,I84=1),1,IF(AND(G84=1,I84=2),2,IF(AND(G84=1,I84=3),3,IF(AND(G84=1,I84=4),4,IF(AND(G84=1,I84=5),5,IF(AND(G84=2,I84=1),6,IF(AND(G84=2,I84=2),7,IF(AND(G84=2,I84=3),8,IF(AND(G84=2,I84=4),9,IF(AND(G84=2,I84=5),10,IF(AND(G84=3,I84=1),11,IF(AND(G84=3,I84=2),12,IF(AND(G84=3,I84=3),13,IF(AND(G84=3,I84=4),14,IF(AND(G84=3,I84=5),15,IF(AND(G84=4,I84=1),16,IF(AND(G84=4,I84=2),17,IF(AND(G84=4,I84=3),18,IF(AND(G84=4,I84=4),19,IF(AND(G84=4,I84=5),20,IF(AND(G84=5,I84=1),21,IF(AND(G84=5,I84=2),22,IF(AND(G84=5,I84=3),23,IF(AND(G84=5,I84=4),24,IF(AND(G84=5,I84=5),25,IF(AND(G84=1,I84=6),26,IF(AND(G84=1,I84=7),27,IF(AND(G84=1,I84=8),28,IF(AND(G84=2,I84=6),29,IF(AND(G84=2,I84=7),30,IF(AND(G84=2,I84=8),31,IF(AND(G84=3,I84=6),32,IF(AND(G84=3,I84=7),33,IF(AND(G84=3,I84=8),34,IF(AND(G84=4,I84=6),35,IF(AND(G84=4,I84=7),36,IF(AND(G84=4,I84=8),37,IF(AND(G84=5,I84=6),38,IF(AND(G84=5,I84=7),39,IF(AND(G84=5,I84=8),40,IF(AND(G84=6,I84=9),41,IF(AND(G84=6,I84=10),42,IF(AND(G84=6,I84=11),43,IF(AND(G84=7,I84=9),44,IF(AND(G84=7,I84=10),45,IF(AND(G84=7,I84=11),46,IF(AND(G84=8,I84=9),47,IF(AND(G84=8,I84=10),48,IF(AND(G84=8,I84=11),49,"Seleccione")))))))))))))))))))))))))))))))))))))))))))))))))</f>
        <v>34</v>
      </c>
      <c r="K84" s="222" t="str">
        <f>IF(J84=1,'Etapa 2 - Análisis'!$Y$4,IF(J84=2,'Etapa 2 - Análisis'!$Z$4,IF(J84=6,'Etapa 2 - Análisis'!$AD$4,IF(J84=7,'Etapa 2 - Análisis'!$AE$4,IF(J84=11,'Etapa 2 - Análisis'!$AI$4,IF(J84=3,'Etapa 2 - Análisis'!$AA$4,IF(J84=8,'Etapa 2 - Análisis'!$AF$4,IF(J84=12,'Etapa 2 - Análisis'!$AJ$4,IF(J84=16,'Etapa 2 - Análisis'!$AN$4,IF(J84=4,'Etapa 2 - Análisis'!$AB$4,IF(J84=5,'Etapa 2 - Análisis'!$AC$4,IF(J84=9,'Etapa 2 - Análisis'!$AG$4,IF(J84=13,'Etapa 2 - Análisis'!$AK$4,IF(J84=17,'Etapa 2 - Análisis'!$AO$4,IF(J84=18,'Etapa 2 - Análisis'!$AP$4,IF(J84=21,'Etapa 2 - Análisis'!$AS$4,IF(J84=22,'Etapa 2 - Análisis'!$AT$4,IF(J84=10,'Etapa 2 - Análisis'!$AH$4,IF(J84=14,'Etapa 2 - Análisis'!$AL$4,IF(J84=15,'Etapa 2 - Análisis'!$AM$4,IF(J84=19,'Etapa 2 - Análisis'!$AQ$4,IF(J84=20,'Etapa 2 - Análisis'!$AR$4,IF(J84=23,'Etapa 2 - Análisis'!$AU$4,IF(J84=24,'Etapa 2 - Análisis'!$AV$4,IF(J84=25,'Etapa 2 - Análisis'!$AW$4,IF(J84=26,'Etapa 2 - Análisis'!$Y$13,IF(J84=27,'Etapa 2 - Análisis'!$Z$13,IF(J84=28,'Etapa 2 - Análisis'!$AA$13,IF(J84=29,'Etapa 2 - Análisis'!$AB$13,IF(J84=30,'Etapa 2 - Análisis'!$AC$13,IF(J84=31,'Etapa 2 - Análisis'!$AD$13,IF(J84=32,'Etapa 2 - Análisis'!$AE$13,IF(J84=33,'Etapa 2 - Análisis'!$AF$13,IF(J84=34,'Etapa 2 - Análisis'!$AG$13,IF(J84=35,'Etapa 2 - Análisis'!$AH$13,IF(J84=36,'Etapa 2 - Análisis'!$AI$13,IF(J84=37,'Etapa 2 - Análisis'!$AJ$13,IF(J84=38,'Etapa 2 - Análisis'!$AK$13,IF(J84=39,'Etapa 2 - Análisis'!$AL$13,IF(J84=40,'Etapa 2 - Análisis'!$AM$13,IF(J84=41,'Etapa 2 - Análisis'!$Y$8,IF(J84=42,'Etapa 2 - Análisis'!$Z$8,IF(J84=43,'Etapa 2 - Análisis'!$AA$8,IF(J84=44,'Etapa 2 - Análisis'!$AB$8,IF(J84=45,'Etapa 2 - Análisis'!$AC$8,IF(J84=46,'Etapa 2 - Análisis'!$AD$8,IF(J84=47,'Etapa 2 - Análisis'!$AE$8,IF(J84=48,'Etapa 2 - Análisis'!$AF$8,IF(J84=49,'Etapa 2 - Análisis'!$AG$8,"Sin Zona")))))))))))))))))))))))))))))))))))))))))))))))))</f>
        <v>ZONA DE RIESGO EXTREMA</v>
      </c>
      <c r="L84" s="219" t="s">
        <v>320</v>
      </c>
      <c r="M84" s="65" t="s">
        <v>711</v>
      </c>
      <c r="N84" s="66" t="s">
        <v>225</v>
      </c>
      <c r="O84" s="35" t="s">
        <v>423</v>
      </c>
      <c r="P84" s="35" t="str">
        <f>IF($C$84="Oportunidad","NO APLICA","")</f>
        <v/>
      </c>
      <c r="Q84" s="219" t="s">
        <v>208</v>
      </c>
      <c r="R84" s="35">
        <f>IF(Q84="1 - Rara vez",1,IF(Q84="2 - Improbable",2,IF(Q84="3 - Posible",3,IF(Q84="4 - Probable",4,IF(Q84="5 - Casi seguro",5,IF(Q84="1 - Baja",6,IF(Q84="2 - Media",7,IF(Q84="3 - Alta",8,IF(Q84="NO APLICA","",IF(Q84="Seleccione",0))))))))))</f>
        <v>1</v>
      </c>
      <c r="S84" s="219" t="s">
        <v>223</v>
      </c>
      <c r="T84" s="35">
        <f>IF(S84="1 -Insignificante",1,IF(S84="2 -Menor",2,IF(S84="3 -Moderado",3,IF(S84="4 -Mayor",4,IF(S84="10 -Mayor",7,IF(S84="5 -Catastrófico",5,IF(S84="5 -Moderado",6,IF(S84="20 -Catastrófico",8,IF(S84="1 - Mínimo/Leve",9,IF(S84="2 - Importante",10,IF(S84="3 - Fuerte",11,IF(S84="NO APLICA","",IF(S84="Seleccione",0)))))))))))))</f>
        <v>8</v>
      </c>
      <c r="U84" s="35">
        <f>IF(AND(R84=1,T84=1),1,IF(AND(R84=1,T84=2),2,IF(AND(R84=1,T84=3),3,IF(AND(R84=1,T84=4),4,IF(AND(R84=1,T84=5),5,IF(AND(R84=2,T84=1),6,IF(AND(R84=2,T84=2),7,IF(AND(R84=2,T84=3),8,IF(AND(R84=2,T84=4),9,IF(AND(R84=2,T84=5),10,IF(AND(R84=3,T84=1),11,IF(AND(R84=3,T84=2),12,IF(AND(R84=3,T84=3),13,IF(AND(R84=3,T84=4),14,IF(AND(R84=3,T84=5),15,IF(AND(R84=4,T84=1),16,IF(AND(R84=4,T84=2),17,IF(AND(R84=4,T84=3),18,IF(AND(R84=4,T84=4),19,IF(AND(R84=4,T84=5),20,IF(AND(R84=5,T84=1),21,IF(AND(R84=5,T84=2),22,IF(AND(R84=5,T84=3),23,IF(AND(R84=5,T84=4),24,IF(AND(R84=5,T84=5),25,IF(AND(R84=1,T84=6),26,IF(AND(R84=1,T84=7),27,IF(AND(R84=1,T84=8),28,IF(AND(R84=2,T84=6),29,IF(AND(R84=2,T84=7),30,IF(AND(R84=2,T84=8),31,IF(AND(R84=3,T84=6),32,IF(AND(R84=3,T84=7),33,IF(AND(R84=3,T84=8),34,IF(AND(R84=4,T84=6),35,IF(AND(R84=4,T84=7),36,IF(AND(R84=4,T84=8),37,IF(AND(R84=5,T84=6),38,IF(AND(R84=5,T84=7),39,IF(AND(R84=5,T84=8),40,IF(AND(R84=6,T84=9),41,IF(AND(R84=6,T84=10),42,IF(AND(R84=6,T84=11),43,IF(AND(R84=7,T84=9),44,IF(AND(R84=7,T84=10),45,IF(AND(R84=7,T84=11),46,IF(AND(R84=8,T84=9),47,IF(AND(R84=8,T84=10),48,IF(AND(R84=8,T84=11),49,IF(AND(R84="",T84=""),"","Seleccione"))))))))))))))))))))))))))))))))))))))))))))))))))</f>
        <v>28</v>
      </c>
      <c r="V84" s="222" t="str">
        <f>IF(U84=1,'Etapa 2 - Análisis'!$Y$4,IF(U84=2,'Etapa 2 - Análisis'!$Z$4,IF(U84=6,'Etapa 2 - Análisis'!$AD$4,IF(U84=7,'Etapa 2 - Análisis'!$AE$4,IF(U84=11,'Etapa 2 - Análisis'!$AI$4,IF(U84=3,'Etapa 2 - Análisis'!$AA$4,IF(U84=8,'Etapa 2 - Análisis'!$AF$4,IF(U84=12,'Etapa 2 - Análisis'!$AJ$4,IF(U84=16,'Etapa 2 - Análisis'!$AN$4,IF(U84=4,'Etapa 2 - Análisis'!$AB$4,IF(U84=5,'Etapa 2 - Análisis'!$AC$4,IF(U84=9,'Etapa 2 - Análisis'!$AF$4,IF(U84=13,'Etapa 2 - Análisis'!$AK$4,IF(U84=17,'Etapa 2 - Análisis'!$AO$4,IF(U84=18,'Etapa 2 - Análisis'!$AP$4,IF(U84=21,'Etapa 2 - Análisis'!$AS$4,IF(U84=22,'Etapa 2 - Análisis'!$AT$4,IF(U84=10,'Etapa 2 - Análisis'!$AH$4,IF(U84=14,'Etapa 2 - Análisis'!$AL$4,IF(U84=15,'Etapa 2 - Análisis'!$AM$4,IF(U84=19,'Etapa 2 - Análisis'!$AQ$4,IF(U84=20,'Etapa 2 - Análisis'!$AR$4,IF(U84=23,'Etapa 2 - Análisis'!$AU$4,IF(U84=24,'Etapa 2 - Análisis'!$AV$4,IF(U84=25,'Etapa 2 - Análisis'!$AW$4,IF(U84=26,'Etapa 2 - Análisis'!$Y$13,IF(U84=27,'Etapa 2 - Análisis'!$Z$13,IF(U84=28,'Etapa 2 - Análisis'!$AA$13,IF(U84=29,'Etapa 2 - Análisis'!$AB$13,IF(U84=30,'Etapa 2 - Análisis'!$AC$13,IF(U84=31,'Etapa 2 - Análisis'!$AD$13,IF(U84=32,'Etapa 2 - Análisis'!$AE$13,IF(U84=33,'Etapa 2 - Análisis'!$AF$13,IF(U84=34,'Etapa 2 - Análisis'!$AG$13,IF(U84=35,'Etapa 2 - Análisis'!$AH$13,IF(U84=36,'Etapa 2 - Análisis'!$AI$13,IF(U84=37,'Etapa 2 - Análisis'!$AJ$13,IF(U84=38,'Etapa 2 - Análisis'!$AK$13,IF(U84=39,'Etapa 2 - Análisis'!$AL$13,IF(U84=40,'Etapa 2 - Análisis'!$AM$13,IF(U84=41,'Etapa 2 - Análisis'!$Y$8,IF(U84=42,'Etapa 2 - Análisis'!$Z$8,IF(U84=43,'Etapa 2 - Análisis'!$AA$8,IF(U84=44,'Etapa 2 - Análisis'!$AB$8,IF(U84=45,'Etapa 2 - Análisis'!$AC$8,IF(U84=46,'Etapa 2 - Análisis'!$AD$8,IF(U84=47,'Etapa 2 - Análisis'!$AE$8,IF(U84=48,'Etapa 2 - Análisis'!$AF$8,IF(U84=49,'Etapa 2 - Análisis'!$AG$8,IF(U84="","NO APLICA","Sin Zona"))))))))))))))))))))))))))))))))))))))))))))))))))</f>
        <v>ZONA DE RIESGO MODERADA</v>
      </c>
      <c r="W84" s="81" t="s">
        <v>708</v>
      </c>
      <c r="X84" s="226" t="s">
        <v>455</v>
      </c>
      <c r="Y84" s="227"/>
      <c r="Z84" s="81" t="s">
        <v>714</v>
      </c>
      <c r="AA84" s="223" t="s">
        <v>715</v>
      </c>
    </row>
    <row r="85" spans="1:27" ht="113.25" customHeight="1" x14ac:dyDescent="0.25">
      <c r="A85" s="228"/>
      <c r="B85" s="224"/>
      <c r="C85" s="220"/>
      <c r="D85" s="81" t="s">
        <v>704</v>
      </c>
      <c r="E85" s="229"/>
      <c r="F85" s="220"/>
      <c r="G85" s="35"/>
      <c r="H85" s="220"/>
      <c r="I85" s="35"/>
      <c r="J85" s="35"/>
      <c r="K85" s="222"/>
      <c r="L85" s="220"/>
      <c r="M85" s="65" t="s">
        <v>712</v>
      </c>
      <c r="N85" s="66" t="s">
        <v>225</v>
      </c>
      <c r="O85" s="35" t="s">
        <v>423</v>
      </c>
      <c r="P85" s="35" t="str">
        <f t="shared" ref="O85:P88" si="15">IF($C$84="Oportunidad","NO APLICA","")</f>
        <v/>
      </c>
      <c r="Q85" s="220"/>
      <c r="R85" s="35"/>
      <c r="S85" s="220"/>
      <c r="T85" s="35"/>
      <c r="U85" s="35"/>
      <c r="V85" s="222"/>
      <c r="W85" s="81" t="s">
        <v>708</v>
      </c>
      <c r="X85" s="226" t="s">
        <v>455</v>
      </c>
      <c r="Y85" s="227"/>
      <c r="Z85" s="81" t="s">
        <v>714</v>
      </c>
      <c r="AA85" s="224"/>
    </row>
    <row r="86" spans="1:27" ht="104.25" customHeight="1" x14ac:dyDescent="0.25">
      <c r="A86" s="228"/>
      <c r="B86" s="224"/>
      <c r="C86" s="220"/>
      <c r="D86" s="81" t="s">
        <v>705</v>
      </c>
      <c r="E86" s="229"/>
      <c r="F86" s="220"/>
      <c r="G86" s="35"/>
      <c r="H86" s="220"/>
      <c r="I86" s="35"/>
      <c r="J86" s="35"/>
      <c r="K86" s="222"/>
      <c r="L86" s="220"/>
      <c r="M86" s="112" t="s">
        <v>713</v>
      </c>
      <c r="N86" s="66" t="s">
        <v>225</v>
      </c>
      <c r="O86" s="35" t="s">
        <v>423</v>
      </c>
      <c r="P86" s="35" t="str">
        <f t="shared" si="15"/>
        <v/>
      </c>
      <c r="Q86" s="220"/>
      <c r="R86" s="35"/>
      <c r="S86" s="220"/>
      <c r="T86" s="35"/>
      <c r="U86" s="35"/>
      <c r="V86" s="222"/>
      <c r="W86" s="81" t="s">
        <v>708</v>
      </c>
      <c r="X86" s="226" t="s">
        <v>455</v>
      </c>
      <c r="Y86" s="227"/>
      <c r="Z86" s="81" t="s">
        <v>714</v>
      </c>
      <c r="AA86" s="224"/>
    </row>
    <row r="87" spans="1:27" x14ac:dyDescent="0.25">
      <c r="A87" s="228"/>
      <c r="B87" s="224"/>
      <c r="C87" s="220"/>
      <c r="D87" s="81"/>
      <c r="E87" s="229"/>
      <c r="F87" s="220"/>
      <c r="G87" s="35"/>
      <c r="H87" s="220"/>
      <c r="I87" s="35"/>
      <c r="J87" s="35"/>
      <c r="K87" s="222"/>
      <c r="L87" s="220"/>
      <c r="M87" s="65"/>
      <c r="N87" s="66" t="s">
        <v>218</v>
      </c>
      <c r="O87" s="35" t="str">
        <f t="shared" si="15"/>
        <v/>
      </c>
      <c r="P87" s="35" t="str">
        <f t="shared" si="15"/>
        <v/>
      </c>
      <c r="Q87" s="220"/>
      <c r="R87" s="35"/>
      <c r="S87" s="220"/>
      <c r="T87" s="35"/>
      <c r="U87" s="35"/>
      <c r="V87" s="222"/>
      <c r="W87" s="81"/>
      <c r="X87" s="84"/>
      <c r="Y87" s="84"/>
      <c r="Z87" s="81"/>
      <c r="AA87" s="224"/>
    </row>
    <row r="88" spans="1:27" x14ac:dyDescent="0.25">
      <c r="A88" s="228"/>
      <c r="B88" s="225"/>
      <c r="C88" s="221"/>
      <c r="D88" s="106"/>
      <c r="E88" s="229"/>
      <c r="F88" s="221"/>
      <c r="G88" s="35"/>
      <c r="H88" s="221"/>
      <c r="I88" s="35"/>
      <c r="J88" s="35"/>
      <c r="K88" s="222"/>
      <c r="L88" s="221"/>
      <c r="M88" s="65"/>
      <c r="N88" s="66" t="s">
        <v>218</v>
      </c>
      <c r="O88" s="35" t="str">
        <f t="shared" si="15"/>
        <v/>
      </c>
      <c r="P88" s="35" t="str">
        <f t="shared" si="15"/>
        <v/>
      </c>
      <c r="Q88" s="221"/>
      <c r="R88" s="35"/>
      <c r="S88" s="221"/>
      <c r="T88" s="35"/>
      <c r="U88" s="35"/>
      <c r="V88" s="222"/>
      <c r="W88" s="106"/>
      <c r="X88" s="122"/>
      <c r="Y88" s="122"/>
      <c r="Z88" s="106"/>
      <c r="AA88" s="225"/>
    </row>
    <row r="89" spans="1:27" ht="148.5" customHeight="1" x14ac:dyDescent="0.25">
      <c r="A89" s="228">
        <v>17</v>
      </c>
      <c r="B89" s="223" t="s">
        <v>716</v>
      </c>
      <c r="C89" s="219" t="s">
        <v>334</v>
      </c>
      <c r="D89" s="81" t="s">
        <v>717</v>
      </c>
      <c r="E89" s="223" t="s">
        <v>718</v>
      </c>
      <c r="F89" s="219" t="s">
        <v>206</v>
      </c>
      <c r="G89" s="35">
        <f>IF(F89="1 - Rara vez",1,IF(F89="2 - Improbable",2,IF(F89="3 - Posible",3,IF(F89="4 - Probable",4,IF(F89="5 - Casi seguro",5,IF(F89="1 - Baja",6,IF(F89="2 - Media",7,IF(F89="3 - Alta",8,IF(F89="Seleccione",0)))))))))</f>
        <v>3</v>
      </c>
      <c r="H89" s="219" t="s">
        <v>223</v>
      </c>
      <c r="I89" s="35">
        <f>IF(H89="1 -Insignificante",1,IF(H89="2 -Menor",2,IF(H89="3 -Moderado",3,IF(H89="5 -Moderado",6,IF(H89="4 -Mayor",4,IF(H89="10 -Mayor",7,IF(H89="5 -Catastrófico",5,IF(H89="20 -Catastrófico",8,IF(H89="1 - Mínimo/Leve",9,IF(H89="2 - Importante",10,IF(H89="3 - Fuerte",11,IF(H89="Seleccione",0))))))))))))</f>
        <v>8</v>
      </c>
      <c r="J89" s="35">
        <f>IF(AND(G89=1,I89=1),1,IF(AND(G89=1,I89=2),2,IF(AND(G89=1,I89=3),3,IF(AND(G89=1,I89=4),4,IF(AND(G89=1,I89=5),5,IF(AND(G89=2,I89=1),6,IF(AND(G89=2,I89=2),7,IF(AND(G89=2,I89=3),8,IF(AND(G89=2,I89=4),9,IF(AND(G89=2,I89=5),10,IF(AND(G89=3,I89=1),11,IF(AND(G89=3,I89=2),12,IF(AND(G89=3,I89=3),13,IF(AND(G89=3,I89=4),14,IF(AND(G89=3,I89=5),15,IF(AND(G89=4,I89=1),16,IF(AND(G89=4,I89=2),17,IF(AND(G89=4,I89=3),18,IF(AND(G89=4,I89=4),19,IF(AND(G89=4,I89=5),20,IF(AND(G89=5,I89=1),21,IF(AND(G89=5,I89=2),22,IF(AND(G89=5,I89=3),23,IF(AND(G89=5,I89=4),24,IF(AND(G89=5,I89=5),25,IF(AND(G89=1,I89=6),26,IF(AND(G89=1,I89=7),27,IF(AND(G89=1,I89=8),28,IF(AND(G89=2,I89=6),29,IF(AND(G89=2,I89=7),30,IF(AND(G89=2,I89=8),31,IF(AND(G89=3,I89=6),32,IF(AND(G89=3,I89=7),33,IF(AND(G89=3,I89=8),34,IF(AND(G89=4,I89=6),35,IF(AND(G89=4,I89=7),36,IF(AND(G89=4,I89=8),37,IF(AND(G89=5,I89=6),38,IF(AND(G89=5,I89=7),39,IF(AND(G89=5,I89=8),40,IF(AND(G89=6,I89=9),41,IF(AND(G89=6,I89=10),42,IF(AND(G89=6,I89=11),43,IF(AND(G89=7,I89=9),44,IF(AND(G89=7,I89=10),45,IF(AND(G89=7,I89=11),46,IF(AND(G89=8,I89=9),47,IF(AND(G89=8,I89=10),48,IF(AND(G89=8,I89=11),49,"Seleccione")))))))))))))))))))))))))))))))))))))))))))))))))</f>
        <v>34</v>
      </c>
      <c r="K89" s="222" t="str">
        <f>IF(J89=1,'Etapa 2 - Análisis'!$Y$4,IF(J89=2,'Etapa 2 - Análisis'!$Z$4,IF(J89=6,'Etapa 2 - Análisis'!$AD$4,IF(J89=7,'Etapa 2 - Análisis'!$AE$4,IF(J89=11,'Etapa 2 - Análisis'!$AI$4,IF(J89=3,'Etapa 2 - Análisis'!$AA$4,IF(J89=8,'Etapa 2 - Análisis'!$AF$4,IF(J89=12,'Etapa 2 - Análisis'!$AJ$4,IF(J89=16,'Etapa 2 - Análisis'!$AN$4,IF(J89=4,'Etapa 2 - Análisis'!$AB$4,IF(J89=5,'Etapa 2 - Análisis'!$AC$4,IF(J89=9,'Etapa 2 - Análisis'!$AG$4,IF(J89=13,'Etapa 2 - Análisis'!$AK$4,IF(J89=17,'Etapa 2 - Análisis'!$AO$4,IF(J89=18,'Etapa 2 - Análisis'!$AP$4,IF(J89=21,'Etapa 2 - Análisis'!$AS$4,IF(J89=22,'Etapa 2 - Análisis'!$AT$4,IF(J89=10,'Etapa 2 - Análisis'!$AH$4,IF(J89=14,'Etapa 2 - Análisis'!$AL$4,IF(J89=15,'Etapa 2 - Análisis'!$AM$4,IF(J89=19,'Etapa 2 - Análisis'!$AQ$4,IF(J89=20,'Etapa 2 - Análisis'!$AR$4,IF(J89=23,'Etapa 2 - Análisis'!$AU$4,IF(J89=24,'Etapa 2 - Análisis'!$AV$4,IF(J89=25,'Etapa 2 - Análisis'!$AW$4,IF(J89=26,'Etapa 2 - Análisis'!$Y$13,IF(J89=27,'Etapa 2 - Análisis'!$Z$13,IF(J89=28,'Etapa 2 - Análisis'!$AA$13,IF(J89=29,'Etapa 2 - Análisis'!$AB$13,IF(J89=30,'Etapa 2 - Análisis'!$AC$13,IF(J89=31,'Etapa 2 - Análisis'!$AD$13,IF(J89=32,'Etapa 2 - Análisis'!$AE$13,IF(J89=33,'Etapa 2 - Análisis'!$AF$13,IF(J89=34,'Etapa 2 - Análisis'!$AG$13,IF(J89=35,'Etapa 2 - Análisis'!$AH$13,IF(J89=36,'Etapa 2 - Análisis'!$AI$13,IF(J89=37,'Etapa 2 - Análisis'!$AJ$13,IF(J89=38,'Etapa 2 - Análisis'!$AK$13,IF(J89=39,'Etapa 2 - Análisis'!$AL$13,IF(J89=40,'Etapa 2 - Análisis'!$AM$13,IF(J89=41,'Etapa 2 - Análisis'!$Y$8,IF(J89=42,'Etapa 2 - Análisis'!$Z$8,IF(J89=43,'Etapa 2 - Análisis'!$AA$8,IF(J89=44,'Etapa 2 - Análisis'!$AB$8,IF(J89=45,'Etapa 2 - Análisis'!$AC$8,IF(J89=46,'Etapa 2 - Análisis'!$AD$8,IF(J89=47,'Etapa 2 - Análisis'!$AE$8,IF(J89=48,'Etapa 2 - Análisis'!$AF$8,IF(J89=49,'Etapa 2 - Análisis'!$AG$8,"Sin Zona")))))))))))))))))))))))))))))))))))))))))))))))))</f>
        <v>ZONA DE RIESGO EXTREMA</v>
      </c>
      <c r="L89" s="219" t="s">
        <v>320</v>
      </c>
      <c r="M89" s="65" t="s">
        <v>720</v>
      </c>
      <c r="N89" s="66" t="s">
        <v>225</v>
      </c>
      <c r="O89" s="35" t="s">
        <v>423</v>
      </c>
      <c r="P89" s="35" t="str">
        <f>IF($C$89="Oportunidad","NO APLICA","")</f>
        <v/>
      </c>
      <c r="Q89" s="219" t="s">
        <v>208</v>
      </c>
      <c r="R89" s="35">
        <f>IF(Q89="1 - Rara vez",1,IF(Q89="2 - Improbable",2,IF(Q89="3 - Posible",3,IF(Q89="4 - Probable",4,IF(Q89="5 - Casi seguro",5,IF(Q89="1 - Baja",6,IF(Q89="2 - Media",7,IF(Q89="3 - Alta",8,IF(Q89="NO APLICA","",IF(Q89="Seleccione",0))))))))))</f>
        <v>1</v>
      </c>
      <c r="S89" s="219" t="s">
        <v>223</v>
      </c>
      <c r="T89" s="35">
        <f>IF(S89="1 -Insignificante",1,IF(S89="2 -Menor",2,IF(S89="3 -Moderado",3,IF(S89="4 -Mayor",4,IF(S89="10 -Mayor",7,IF(S89="5 -Catastrófico",5,IF(S89="5 -Moderado",6,IF(S89="20 -Catastrófico",8,IF(S89="1 - Mínimo/Leve",9,IF(S89="2 - Importante",10,IF(S89="3 - Fuerte",11,IF(S89="NO APLICA","",IF(S89="Seleccione",0)))))))))))))</f>
        <v>8</v>
      </c>
      <c r="U89" s="35">
        <f>IF(AND(R89=1,T89=1),1,IF(AND(R89=1,T89=2),2,IF(AND(R89=1,T89=3),3,IF(AND(R89=1,T89=4),4,IF(AND(R89=1,T89=5),5,IF(AND(R89=2,T89=1),6,IF(AND(R89=2,T89=2),7,IF(AND(R89=2,T89=3),8,IF(AND(R89=2,T89=4),9,IF(AND(R89=2,T89=5),10,IF(AND(R89=3,T89=1),11,IF(AND(R89=3,T89=2),12,IF(AND(R89=3,T89=3),13,IF(AND(R89=3,T89=4),14,IF(AND(R89=3,T89=5),15,IF(AND(R89=4,T89=1),16,IF(AND(R89=4,T89=2),17,IF(AND(R89=4,T89=3),18,IF(AND(R89=4,T89=4),19,IF(AND(R89=4,T89=5),20,IF(AND(R89=5,T89=1),21,IF(AND(R89=5,T89=2),22,IF(AND(R89=5,T89=3),23,IF(AND(R89=5,T89=4),24,IF(AND(R89=5,T89=5),25,IF(AND(R89=1,T89=6),26,IF(AND(R89=1,T89=7),27,IF(AND(R89=1,T89=8),28,IF(AND(R89=2,T89=6),29,IF(AND(R89=2,T89=7),30,IF(AND(R89=2,T89=8),31,IF(AND(R89=3,T89=6),32,IF(AND(R89=3,T89=7),33,IF(AND(R89=3,T89=8),34,IF(AND(R89=4,T89=6),35,IF(AND(R89=4,T89=7),36,IF(AND(R89=4,T89=8),37,IF(AND(R89=5,T89=6),38,IF(AND(R89=5,T89=7),39,IF(AND(R89=5,T89=8),40,IF(AND(R89=6,T89=9),41,IF(AND(R89=6,T89=10),42,IF(AND(R89=6,T89=11),43,IF(AND(R89=7,T89=9),44,IF(AND(R89=7,T89=10),45,IF(AND(R89=7,T89=11),46,IF(AND(R89=8,T89=9),47,IF(AND(R89=8,T89=10),48,IF(AND(R89=8,T89=11),49,IF(AND(R89="",T89=""),"","Seleccione"))))))))))))))))))))))))))))))))))))))))))))))))))</f>
        <v>28</v>
      </c>
      <c r="V89" s="222" t="str">
        <f>IF(U89=1,'Etapa 2 - Análisis'!$Y$4,IF(U89=2,'Etapa 2 - Análisis'!$Z$4,IF(U89=6,'Etapa 2 - Análisis'!$AD$4,IF(U89=7,'Etapa 2 - Análisis'!$AE$4,IF(U89=11,'Etapa 2 - Análisis'!$AI$4,IF(U89=3,'Etapa 2 - Análisis'!$AA$4,IF(U89=8,'Etapa 2 - Análisis'!$AF$4,IF(U89=12,'Etapa 2 - Análisis'!$AJ$4,IF(U89=16,'Etapa 2 - Análisis'!$AN$4,IF(U89=4,'Etapa 2 - Análisis'!$AB$4,IF(U89=5,'Etapa 2 - Análisis'!$AC$4,IF(U89=9,'Etapa 2 - Análisis'!$AF$4,IF(U89=13,'Etapa 2 - Análisis'!$AK$4,IF(U89=17,'Etapa 2 - Análisis'!$AO$4,IF(U89=18,'Etapa 2 - Análisis'!$AP$4,IF(U89=21,'Etapa 2 - Análisis'!$AS$4,IF(U89=22,'Etapa 2 - Análisis'!$AT$4,IF(U89=10,'Etapa 2 - Análisis'!$AH$4,IF(U89=14,'Etapa 2 - Análisis'!$AL$4,IF(U89=15,'Etapa 2 - Análisis'!$AM$4,IF(U89=19,'Etapa 2 - Análisis'!$AQ$4,IF(U89=20,'Etapa 2 - Análisis'!$AR$4,IF(U89=23,'Etapa 2 - Análisis'!$AU$4,IF(U89=24,'Etapa 2 - Análisis'!$AV$4,IF(U89=25,'Etapa 2 - Análisis'!$AW$4,IF(U89=26,'Etapa 2 - Análisis'!$Y$13,IF(U89=27,'Etapa 2 - Análisis'!$Z$13,IF(U89=28,'Etapa 2 - Análisis'!$AA$13,IF(U89=29,'Etapa 2 - Análisis'!$AB$13,IF(U89=30,'Etapa 2 - Análisis'!$AC$13,IF(U89=31,'Etapa 2 - Análisis'!$AD$13,IF(U89=32,'Etapa 2 - Análisis'!$AE$13,IF(U89=33,'Etapa 2 - Análisis'!$AF$13,IF(U89=34,'Etapa 2 - Análisis'!$AG$13,IF(U89=35,'Etapa 2 - Análisis'!$AH$13,IF(U89=36,'Etapa 2 - Análisis'!$AI$13,IF(U89=37,'Etapa 2 - Análisis'!$AJ$13,IF(U89=38,'Etapa 2 - Análisis'!$AK$13,IF(U89=39,'Etapa 2 - Análisis'!$AL$13,IF(U89=40,'Etapa 2 - Análisis'!$AM$13,IF(U89=41,'Etapa 2 - Análisis'!$Y$8,IF(U89=42,'Etapa 2 - Análisis'!$Z$8,IF(U89=43,'Etapa 2 - Análisis'!$AA$8,IF(U89=44,'Etapa 2 - Análisis'!$AB$8,IF(U89=45,'Etapa 2 - Análisis'!$AC$8,IF(U89=46,'Etapa 2 - Análisis'!$AD$8,IF(U89=47,'Etapa 2 - Análisis'!$AE$8,IF(U89=48,'Etapa 2 - Análisis'!$AF$8,IF(U89=49,'Etapa 2 - Análisis'!$AG$8,IF(U89="","NO APLICA","Sin Zona"))))))))))))))))))))))))))))))))))))))))))))))))))</f>
        <v>ZONA DE RIESGO MODERADA</v>
      </c>
      <c r="W89" s="81" t="s">
        <v>723</v>
      </c>
      <c r="X89" s="226" t="s">
        <v>724</v>
      </c>
      <c r="Y89" s="227"/>
      <c r="Z89" s="81" t="s">
        <v>725</v>
      </c>
      <c r="AA89" s="223" t="s">
        <v>726</v>
      </c>
    </row>
    <row r="90" spans="1:27" ht="110.25" customHeight="1" x14ac:dyDescent="0.25">
      <c r="A90" s="228"/>
      <c r="B90" s="224"/>
      <c r="C90" s="220"/>
      <c r="E90" s="224"/>
      <c r="F90" s="220"/>
      <c r="G90" s="35"/>
      <c r="H90" s="220"/>
      <c r="I90" s="35"/>
      <c r="J90" s="35"/>
      <c r="K90" s="222"/>
      <c r="L90" s="220"/>
      <c r="M90" s="65" t="s">
        <v>721</v>
      </c>
      <c r="N90" s="66" t="s">
        <v>225</v>
      </c>
      <c r="O90" s="35" t="s">
        <v>423</v>
      </c>
      <c r="P90" s="35" t="str">
        <f t="shared" ref="O90:P93" si="16">IF($C$89="Oportunidad","NO APLICA","")</f>
        <v/>
      </c>
      <c r="Q90" s="220"/>
      <c r="R90" s="35"/>
      <c r="S90" s="220"/>
      <c r="T90" s="35"/>
      <c r="U90" s="35"/>
      <c r="V90" s="222"/>
      <c r="W90" s="81" t="s">
        <v>723</v>
      </c>
      <c r="X90" s="226" t="s">
        <v>455</v>
      </c>
      <c r="Y90" s="227"/>
      <c r="Z90" s="81" t="s">
        <v>727</v>
      </c>
      <c r="AA90" s="224"/>
    </row>
    <row r="91" spans="1:27" ht="102" customHeight="1" x14ac:dyDescent="0.25">
      <c r="A91" s="228"/>
      <c r="B91" s="224"/>
      <c r="C91" s="220"/>
      <c r="D91" s="81"/>
      <c r="E91" s="224"/>
      <c r="F91" s="220"/>
      <c r="G91" s="35"/>
      <c r="H91" s="220"/>
      <c r="I91" s="35"/>
      <c r="J91" s="35"/>
      <c r="K91" s="222"/>
      <c r="L91" s="220"/>
      <c r="M91" s="112" t="s">
        <v>722</v>
      </c>
      <c r="N91" s="66" t="s">
        <v>225</v>
      </c>
      <c r="O91" s="35" t="s">
        <v>423</v>
      </c>
      <c r="P91" s="35" t="str">
        <f t="shared" si="16"/>
        <v/>
      </c>
      <c r="Q91" s="220"/>
      <c r="R91" s="35"/>
      <c r="S91" s="220"/>
      <c r="T91" s="35"/>
      <c r="U91" s="35"/>
      <c r="V91" s="222"/>
      <c r="W91" s="81" t="s">
        <v>723</v>
      </c>
      <c r="X91" s="226" t="s">
        <v>724</v>
      </c>
      <c r="Y91" s="227"/>
      <c r="Z91" s="81" t="s">
        <v>728</v>
      </c>
      <c r="AA91" s="224"/>
    </row>
    <row r="92" spans="1:27" x14ac:dyDescent="0.25">
      <c r="A92" s="228"/>
      <c r="B92" s="224"/>
      <c r="C92" s="220"/>
      <c r="D92" s="81"/>
      <c r="E92" s="224"/>
      <c r="F92" s="220"/>
      <c r="G92" s="35"/>
      <c r="H92" s="220"/>
      <c r="I92" s="35"/>
      <c r="J92" s="35"/>
      <c r="K92" s="222"/>
      <c r="L92" s="220"/>
      <c r="M92" s="65"/>
      <c r="N92" s="66" t="s">
        <v>218</v>
      </c>
      <c r="O92" s="35" t="str">
        <f t="shared" si="16"/>
        <v/>
      </c>
      <c r="P92" s="35" t="str">
        <f t="shared" si="16"/>
        <v/>
      </c>
      <c r="Q92" s="220"/>
      <c r="R92" s="35"/>
      <c r="S92" s="220"/>
      <c r="T92" s="35"/>
      <c r="U92" s="35"/>
      <c r="V92" s="222"/>
      <c r="W92" s="81"/>
      <c r="X92" s="84"/>
      <c r="Y92" s="84"/>
      <c r="Z92" s="81"/>
      <c r="AA92" s="224"/>
    </row>
    <row r="93" spans="1:27" x14ac:dyDescent="0.25">
      <c r="A93" s="228"/>
      <c r="B93" s="225"/>
      <c r="C93" s="221"/>
      <c r="D93" s="106"/>
      <c r="E93" s="225"/>
      <c r="F93" s="221"/>
      <c r="G93" s="35"/>
      <c r="H93" s="221"/>
      <c r="I93" s="35"/>
      <c r="J93" s="35"/>
      <c r="K93" s="222"/>
      <c r="L93" s="221"/>
      <c r="M93" s="65"/>
      <c r="N93" s="66" t="s">
        <v>218</v>
      </c>
      <c r="O93" s="35" t="str">
        <f t="shared" si="16"/>
        <v/>
      </c>
      <c r="P93" s="35" t="str">
        <f t="shared" si="16"/>
        <v/>
      </c>
      <c r="Q93" s="221"/>
      <c r="R93" s="35"/>
      <c r="S93" s="221"/>
      <c r="T93" s="35"/>
      <c r="U93" s="35"/>
      <c r="V93" s="222"/>
      <c r="W93" s="106"/>
      <c r="X93" s="122"/>
      <c r="Y93" s="122"/>
      <c r="Z93" s="106"/>
      <c r="AA93" s="225"/>
    </row>
    <row r="94" spans="1:27" ht="116.25" customHeight="1" x14ac:dyDescent="0.25">
      <c r="A94" s="228">
        <v>18</v>
      </c>
      <c r="B94" s="223" t="s">
        <v>729</v>
      </c>
      <c r="C94" s="219" t="s">
        <v>334</v>
      </c>
      <c r="D94" s="81" t="s">
        <v>731</v>
      </c>
      <c r="E94" s="223" t="s">
        <v>732</v>
      </c>
      <c r="F94" s="219" t="s">
        <v>206</v>
      </c>
      <c r="G94" s="35">
        <f t="shared" ref="G94" si="17">IF(F94="1 - Rara vez",1,IF(F94="2 - Improbable",2,IF(F94="3 - Posible",3,IF(F94="4 - Probable",4,IF(F94="5 - Casi seguro",5,IF(F94="1 - Baja",6,IF(F94="2 - Media",7,IF(F94="3 - Alta",8,IF(F94="Seleccione",0)))))))))</f>
        <v>3</v>
      </c>
      <c r="H94" s="219" t="s">
        <v>223</v>
      </c>
      <c r="I94" s="35">
        <f t="shared" ref="I94" si="18">IF(H94="1 -Insignificante",1,IF(H94="2 -Menor",2,IF(H94="3 -Moderado",3,IF(H94="5 -Moderado",6,IF(H94="4 -Mayor",4,IF(H94="10 -Mayor",7,IF(H94="5 -Catastrófico",5,IF(H94="20 -Catastrófico",8,IF(H94="1 - Mínimo/Leve",9,IF(H94="2 - Importante",10,IF(H94="3 - Fuerte",11,IF(H94="Seleccione",0))))))))))))</f>
        <v>8</v>
      </c>
      <c r="J94" s="35">
        <f t="shared" ref="J94" si="19">IF(AND(G94=1,I94=1),1,IF(AND(G94=1,I94=2),2,IF(AND(G94=1,I94=3),3,IF(AND(G94=1,I94=4),4,IF(AND(G94=1,I94=5),5,IF(AND(G94=2,I94=1),6,IF(AND(G94=2,I94=2),7,IF(AND(G94=2,I94=3),8,IF(AND(G94=2,I94=4),9,IF(AND(G94=2,I94=5),10,IF(AND(G94=3,I94=1),11,IF(AND(G94=3,I94=2),12,IF(AND(G94=3,I94=3),13,IF(AND(G94=3,I94=4),14,IF(AND(G94=3,I94=5),15,IF(AND(G94=4,I94=1),16,IF(AND(G94=4,I94=2),17,IF(AND(G94=4,I94=3),18,IF(AND(G94=4,I94=4),19,IF(AND(G94=4,I94=5),20,IF(AND(G94=5,I94=1),21,IF(AND(G94=5,I94=2),22,IF(AND(G94=5,I94=3),23,IF(AND(G94=5,I94=4),24,IF(AND(G94=5,I94=5),25,IF(AND(G94=1,I94=6),26,IF(AND(G94=1,I94=7),27,IF(AND(G94=1,I94=8),28,IF(AND(G94=2,I94=6),29,IF(AND(G94=2,I94=7),30,IF(AND(G94=2,I94=8),31,IF(AND(G94=3,I94=6),32,IF(AND(G94=3,I94=7),33,IF(AND(G94=3,I94=8),34,IF(AND(G94=4,I94=6),35,IF(AND(G94=4,I94=7),36,IF(AND(G94=4,I94=8),37,IF(AND(G94=5,I94=6),38,IF(AND(G94=5,I94=7),39,IF(AND(G94=5,I94=8),40,IF(AND(G94=6,I94=9),41,IF(AND(G94=6,I94=10),42,IF(AND(G94=6,I94=11),43,IF(AND(G94=7,I94=9),44,IF(AND(G94=7,I94=10),45,IF(AND(G94=7,I94=11),46,IF(AND(G94=8,I94=9),47,IF(AND(G94=8,I94=10),48,IF(AND(G94=8,I94=11),49,"Seleccione")))))))))))))))))))))))))))))))))))))))))))))))))</f>
        <v>34</v>
      </c>
      <c r="K94" s="222" t="str">
        <f>IF(J94=1,'Etapa 2 - Análisis'!$Y$4,IF(J94=2,'Etapa 2 - Análisis'!$Z$4,IF(J94=6,'Etapa 2 - Análisis'!$AD$4,IF(J94=7,'Etapa 2 - Análisis'!$AE$4,IF(J94=11,'Etapa 2 - Análisis'!$AI$4,IF(J94=3,'Etapa 2 - Análisis'!$AA$4,IF(J94=8,'Etapa 2 - Análisis'!$AF$4,IF(J94=12,'Etapa 2 - Análisis'!$AJ$4,IF(J94=16,'Etapa 2 - Análisis'!$AN$4,IF(J94=4,'Etapa 2 - Análisis'!$AB$4,IF(J94=5,'Etapa 2 - Análisis'!$AC$4,IF(J94=9,'Etapa 2 - Análisis'!$AG$4,IF(J94=13,'Etapa 2 - Análisis'!$AK$4,IF(J94=17,'Etapa 2 - Análisis'!$AO$4,IF(J94=18,'Etapa 2 - Análisis'!$AP$4,IF(J94=21,'Etapa 2 - Análisis'!$AS$4,IF(J94=22,'Etapa 2 - Análisis'!$AT$4,IF(J94=10,'Etapa 2 - Análisis'!$AH$4,IF(J94=14,'Etapa 2 - Análisis'!$AL$4,IF(J94=15,'Etapa 2 - Análisis'!$AM$4,IF(J94=19,'Etapa 2 - Análisis'!$AQ$4,IF(J94=20,'Etapa 2 - Análisis'!$AR$4,IF(J94=23,'Etapa 2 - Análisis'!$AU$4,IF(J94=24,'Etapa 2 - Análisis'!$AV$4,IF(J94=25,'Etapa 2 - Análisis'!$AW$4,IF(J94=26,'Etapa 2 - Análisis'!$Y$13,IF(J94=27,'Etapa 2 - Análisis'!$Z$13,IF(J94=28,'Etapa 2 - Análisis'!$AA$13,IF(J94=29,'Etapa 2 - Análisis'!$AB$13,IF(J94=30,'Etapa 2 - Análisis'!$AC$13,IF(J94=31,'Etapa 2 - Análisis'!$AD$13,IF(J94=32,'Etapa 2 - Análisis'!$AE$13,IF(J94=33,'Etapa 2 - Análisis'!$AF$13,IF(J94=34,'Etapa 2 - Análisis'!$AG$13,IF(J94=35,'Etapa 2 - Análisis'!$AH$13,IF(J94=36,'Etapa 2 - Análisis'!$AI$13,IF(J94=37,'Etapa 2 - Análisis'!$AJ$13,IF(J94=38,'Etapa 2 - Análisis'!$AK$13,IF(J94=39,'Etapa 2 - Análisis'!$AL$13,IF(J94=40,'Etapa 2 - Análisis'!$AM$13,IF(J94=41,'Etapa 2 - Análisis'!$Y$8,IF(J94=42,'Etapa 2 - Análisis'!$Z$8,IF(J94=43,'Etapa 2 - Análisis'!$AA$8,IF(J94=44,'Etapa 2 - Análisis'!$AB$8,IF(J94=45,'Etapa 2 - Análisis'!$AC$8,IF(J94=46,'Etapa 2 - Análisis'!$AD$8,IF(J94=47,'Etapa 2 - Análisis'!$AE$8,IF(J94=48,'Etapa 2 - Análisis'!$AF$8,IF(J94=49,'Etapa 2 - Análisis'!$AG$8,"Sin Zona")))))))))))))))))))))))))))))))))))))))))))))))))</f>
        <v>ZONA DE RIESGO EXTREMA</v>
      </c>
      <c r="L94" s="219" t="s">
        <v>320</v>
      </c>
      <c r="M94" s="65" t="s">
        <v>735</v>
      </c>
      <c r="N94" s="66" t="s">
        <v>226</v>
      </c>
      <c r="O94" s="35" t="str">
        <f>IF($C$94="Oportunidad","NO APLICA","")</f>
        <v/>
      </c>
      <c r="P94" s="35" t="s">
        <v>423</v>
      </c>
      <c r="Q94" s="219" t="s">
        <v>206</v>
      </c>
      <c r="R94" s="35">
        <f t="shared" ref="R94" si="20">IF(Q94="1 - Rara vez",1,IF(Q94="2 - Improbable",2,IF(Q94="3 - Posible",3,IF(Q94="4 - Probable",4,IF(Q94="5 - Casi seguro",5,IF(Q94="1 - Baja",6,IF(Q94="2 - Media",7,IF(Q94="3 - Alta",8,IF(Q94="NO APLICA","",IF(Q94="Seleccione",0))))))))))</f>
        <v>3</v>
      </c>
      <c r="S94" s="219" t="s">
        <v>221</v>
      </c>
      <c r="T94" s="35">
        <f t="shared" ref="T94" si="21">IF(S94="1 -Insignificante",1,IF(S94="2 -Menor",2,IF(S94="3 -Moderado",3,IF(S94="4 -Mayor",4,IF(S94="10 -Mayor",7,IF(S94="5 -Catastrófico",5,IF(S94="5 -Moderado",6,IF(S94="20 -Catastrófico",8,IF(S94="1 - Mínimo/Leve",9,IF(S94="2 - Importante",10,IF(S94="3 - Fuerte",11,IF(S94="NO APLICA","",IF(S94="Seleccione",0)))))))))))))</f>
        <v>6</v>
      </c>
      <c r="U94" s="35">
        <f t="shared" ref="U94" si="22">IF(AND(R94=1,T94=1),1,IF(AND(R94=1,T94=2),2,IF(AND(R94=1,T94=3),3,IF(AND(R94=1,T94=4),4,IF(AND(R94=1,T94=5),5,IF(AND(R94=2,T94=1),6,IF(AND(R94=2,T94=2),7,IF(AND(R94=2,T94=3),8,IF(AND(R94=2,T94=4),9,IF(AND(R94=2,T94=5),10,IF(AND(R94=3,T94=1),11,IF(AND(R94=3,T94=2),12,IF(AND(R94=3,T94=3),13,IF(AND(R94=3,T94=4),14,IF(AND(R94=3,T94=5),15,IF(AND(R94=4,T94=1),16,IF(AND(R94=4,T94=2),17,IF(AND(R94=4,T94=3),18,IF(AND(R94=4,T94=4),19,IF(AND(R94=4,T94=5),20,IF(AND(R94=5,T94=1),21,IF(AND(R94=5,T94=2),22,IF(AND(R94=5,T94=3),23,IF(AND(R94=5,T94=4),24,IF(AND(R94=5,T94=5),25,IF(AND(R94=1,T94=6),26,IF(AND(R94=1,T94=7),27,IF(AND(R94=1,T94=8),28,IF(AND(R94=2,T94=6),29,IF(AND(R94=2,T94=7),30,IF(AND(R94=2,T94=8),31,IF(AND(R94=3,T94=6),32,IF(AND(R94=3,T94=7),33,IF(AND(R94=3,T94=8),34,IF(AND(R94=4,T94=6),35,IF(AND(R94=4,T94=7),36,IF(AND(R94=4,T94=8),37,IF(AND(R94=5,T94=6),38,IF(AND(R94=5,T94=7),39,IF(AND(R94=5,T94=8),40,IF(AND(R94=6,T94=9),41,IF(AND(R94=6,T94=10),42,IF(AND(R94=6,T94=11),43,IF(AND(R94=7,T94=9),44,IF(AND(R94=7,T94=10),45,IF(AND(R94=7,T94=11),46,IF(AND(R94=8,T94=9),47,IF(AND(R94=8,T94=10),48,IF(AND(R94=8,T94=11),49,IF(AND(R94="",T94=""),"","Seleccione"))))))))))))))))))))))))))))))))))))))))))))))))))</f>
        <v>32</v>
      </c>
      <c r="V94" s="222" t="str">
        <f>IF(U94=1,'Etapa 2 - Análisis'!$Y$4,IF(U94=2,'Etapa 2 - Análisis'!$Z$4,IF(U94=6,'Etapa 2 - Análisis'!$AD$4,IF(U94=7,'Etapa 2 - Análisis'!$AE$4,IF(U94=11,'Etapa 2 - Análisis'!$AI$4,IF(U94=3,'Etapa 2 - Análisis'!$AA$4,IF(U94=8,'Etapa 2 - Análisis'!$AF$4,IF(U94=12,'Etapa 2 - Análisis'!$AJ$4,IF(U94=16,'Etapa 2 - Análisis'!$AN$4,IF(U94=4,'Etapa 2 - Análisis'!$AB$4,IF(U94=5,'Etapa 2 - Análisis'!$AC$4,IF(U94=9,'Etapa 2 - Análisis'!$AF$4,IF(U94=13,'Etapa 2 - Análisis'!$AK$4,IF(U94=17,'Etapa 2 - Análisis'!$AO$4,IF(U94=18,'Etapa 2 - Análisis'!$AP$4,IF(U94=21,'Etapa 2 - Análisis'!$AS$4,IF(U94=22,'Etapa 2 - Análisis'!$AT$4,IF(U94=10,'Etapa 2 - Análisis'!$AH$4,IF(U94=14,'Etapa 2 - Análisis'!$AL$4,IF(U94=15,'Etapa 2 - Análisis'!$AM$4,IF(U94=19,'Etapa 2 - Análisis'!$AQ$4,IF(U94=20,'Etapa 2 - Análisis'!$AR$4,IF(U94=23,'Etapa 2 - Análisis'!$AU$4,IF(U94=24,'Etapa 2 - Análisis'!$AV$4,IF(U94=25,'Etapa 2 - Análisis'!$AW$4,IF(U94=26,'Etapa 2 - Análisis'!$Y$13,IF(U94=27,'Etapa 2 - Análisis'!$Z$13,IF(U94=28,'Etapa 2 - Análisis'!$AA$13,IF(U94=29,'Etapa 2 - Análisis'!$AB$13,IF(U94=30,'Etapa 2 - Análisis'!$AC$13,IF(U94=31,'Etapa 2 - Análisis'!$AD$13,IF(U94=32,'Etapa 2 - Análisis'!$AE$13,IF(U94=33,'Etapa 2 - Análisis'!$AF$13,IF(U94=34,'Etapa 2 - Análisis'!$AG$13,IF(U94=35,'Etapa 2 - Análisis'!$AH$13,IF(U94=36,'Etapa 2 - Análisis'!$AI$13,IF(U94=37,'Etapa 2 - Análisis'!$AJ$13,IF(U94=38,'Etapa 2 - Análisis'!$AK$13,IF(U94=39,'Etapa 2 - Análisis'!$AL$13,IF(U94=40,'Etapa 2 - Análisis'!$AM$13,IF(U94=41,'Etapa 2 - Análisis'!$Y$8,IF(U94=42,'Etapa 2 - Análisis'!$Z$8,IF(U94=43,'Etapa 2 - Análisis'!$AA$8,IF(U94=44,'Etapa 2 - Análisis'!$AB$8,IF(U94=45,'Etapa 2 - Análisis'!$AC$8,IF(U94=46,'Etapa 2 - Análisis'!$AD$8,IF(U94=47,'Etapa 2 - Análisis'!$AE$8,IF(U94=48,'Etapa 2 - Análisis'!$AF$8,IF(U94=49,'Etapa 2 - Análisis'!$AG$8,IF(U94="","NO APLICA","Sin Zona"))))))))))))))))))))))))))))))))))))))))))))))))))</f>
        <v>ZONA DE RIESGO MODERADA</v>
      </c>
      <c r="W94" s="81" t="s">
        <v>736</v>
      </c>
      <c r="X94" s="84" t="s">
        <v>455</v>
      </c>
      <c r="Y94" s="84"/>
      <c r="Z94" s="81" t="s">
        <v>737</v>
      </c>
      <c r="AA94" s="223" t="s">
        <v>738</v>
      </c>
    </row>
    <row r="95" spans="1:27" ht="241.5" customHeight="1" x14ac:dyDescent="0.25">
      <c r="A95" s="228"/>
      <c r="B95" s="224"/>
      <c r="C95" s="220"/>
      <c r="D95" s="81" t="s">
        <v>733</v>
      </c>
      <c r="E95" s="224"/>
      <c r="F95" s="220"/>
      <c r="G95" s="35"/>
      <c r="H95" s="220"/>
      <c r="I95" s="35"/>
      <c r="J95" s="35"/>
      <c r="K95" s="222"/>
      <c r="L95" s="220"/>
      <c r="M95" s="65"/>
      <c r="N95" s="66" t="s">
        <v>218</v>
      </c>
      <c r="O95" s="35" t="str">
        <f t="shared" ref="O95:P98" si="23">IF($C$94="Oportunidad","NO APLICA","")</f>
        <v/>
      </c>
      <c r="P95" s="35" t="str">
        <f t="shared" si="23"/>
        <v/>
      </c>
      <c r="Q95" s="220"/>
      <c r="R95" s="35"/>
      <c r="S95" s="220"/>
      <c r="T95" s="35"/>
      <c r="U95" s="35"/>
      <c r="V95" s="222"/>
      <c r="W95" s="81"/>
      <c r="X95" s="84"/>
      <c r="Y95" s="84"/>
      <c r="Z95" s="81"/>
      <c r="AA95" s="224"/>
    </row>
    <row r="96" spans="1:27" ht="73.5" customHeight="1" x14ac:dyDescent="0.25">
      <c r="A96" s="228"/>
      <c r="B96" s="224"/>
      <c r="C96" s="220"/>
      <c r="D96" s="81" t="s">
        <v>734</v>
      </c>
      <c r="E96" s="224"/>
      <c r="F96" s="220"/>
      <c r="G96" s="35"/>
      <c r="H96" s="220"/>
      <c r="I96" s="35"/>
      <c r="J96" s="35"/>
      <c r="K96" s="222"/>
      <c r="L96" s="220"/>
      <c r="M96" s="65"/>
      <c r="N96" s="66" t="s">
        <v>218</v>
      </c>
      <c r="O96" s="35" t="str">
        <f t="shared" si="23"/>
        <v/>
      </c>
      <c r="P96" s="35" t="str">
        <f t="shared" si="23"/>
        <v/>
      </c>
      <c r="Q96" s="220"/>
      <c r="R96" s="35"/>
      <c r="S96" s="220"/>
      <c r="T96" s="35"/>
      <c r="U96" s="35"/>
      <c r="V96" s="222"/>
      <c r="W96" s="81"/>
      <c r="X96" s="84"/>
      <c r="Y96" s="84"/>
      <c r="Z96" s="81"/>
      <c r="AA96" s="224"/>
    </row>
    <row r="97" spans="1:27" x14ac:dyDescent="0.25">
      <c r="A97" s="228"/>
      <c r="B97" s="224"/>
      <c r="C97" s="220"/>
      <c r="D97" s="81"/>
      <c r="E97" s="224"/>
      <c r="F97" s="220"/>
      <c r="G97" s="35"/>
      <c r="H97" s="220"/>
      <c r="I97" s="35"/>
      <c r="J97" s="35"/>
      <c r="K97" s="222"/>
      <c r="L97" s="220"/>
      <c r="M97" s="65"/>
      <c r="N97" s="66" t="s">
        <v>218</v>
      </c>
      <c r="O97" s="35" t="str">
        <f t="shared" si="23"/>
        <v/>
      </c>
      <c r="P97" s="35" t="str">
        <f t="shared" si="23"/>
        <v/>
      </c>
      <c r="Q97" s="220"/>
      <c r="R97" s="35"/>
      <c r="S97" s="220"/>
      <c r="T97" s="35"/>
      <c r="U97" s="35"/>
      <c r="V97" s="222"/>
      <c r="W97" s="81"/>
      <c r="X97" s="84"/>
      <c r="Y97" s="84"/>
      <c r="Z97" s="81"/>
      <c r="AA97" s="224"/>
    </row>
    <row r="98" spans="1:27" x14ac:dyDescent="0.25">
      <c r="A98" s="228"/>
      <c r="B98" s="225"/>
      <c r="C98" s="221"/>
      <c r="E98" s="225"/>
      <c r="F98" s="221"/>
      <c r="G98" s="35"/>
      <c r="H98" s="221"/>
      <c r="I98" s="35"/>
      <c r="J98" s="35"/>
      <c r="K98" s="222"/>
      <c r="L98" s="221"/>
      <c r="M98" s="65"/>
      <c r="N98" s="66" t="s">
        <v>218</v>
      </c>
      <c r="O98" s="35" t="str">
        <f t="shared" si="23"/>
        <v/>
      </c>
      <c r="P98" s="35" t="str">
        <f t="shared" si="23"/>
        <v/>
      </c>
      <c r="Q98" s="221"/>
      <c r="R98" s="35"/>
      <c r="S98" s="221"/>
      <c r="T98" s="35"/>
      <c r="U98" s="35"/>
      <c r="V98" s="222"/>
      <c r="W98" s="106"/>
      <c r="X98" s="122"/>
      <c r="Y98" s="122"/>
      <c r="Z98" s="106"/>
      <c r="AA98" s="225"/>
    </row>
    <row r="99" spans="1:27" ht="36.75" customHeight="1" x14ac:dyDescent="0.25">
      <c r="A99" s="228">
        <v>19</v>
      </c>
      <c r="B99" s="223" t="s">
        <v>740</v>
      </c>
      <c r="C99" s="219" t="s">
        <v>288</v>
      </c>
      <c r="D99" s="81" t="s">
        <v>741</v>
      </c>
      <c r="E99" s="223" t="s">
        <v>742</v>
      </c>
      <c r="F99" s="219" t="s">
        <v>370</v>
      </c>
      <c r="G99" s="35">
        <f t="shared" ref="G99" si="24">IF(F99="1 - Rara vez",1,IF(F99="2 - Improbable",2,IF(F99="3 - Posible",3,IF(F99="4 - Probable",4,IF(F99="5 - Casi seguro",5,IF(F99="1 - Baja",6,IF(F99="2 - Media",7,IF(F99="3 - Alta",8,IF(F99="Seleccione",0)))))))))</f>
        <v>8</v>
      </c>
      <c r="H99" s="219" t="s">
        <v>373</v>
      </c>
      <c r="I99" s="35">
        <f t="shared" ref="I99" si="25">IF(H99="1 -Insignificante",1,IF(H99="2 -Menor",2,IF(H99="3 -Moderado",3,IF(H99="5 -Moderado",6,IF(H99="4 -Mayor",4,IF(H99="10 -Mayor",7,IF(H99="5 -Catastrófico",5,IF(H99="20 -Catastrófico",8,IF(H99="1 - Mínimo/Leve",9,IF(H99="2 - Importante",10,IF(H99="3 - Fuerte",11,IF(H99="Seleccione",0))))))))))))</f>
        <v>11</v>
      </c>
      <c r="J99" s="35">
        <f t="shared" ref="J99" si="26">IF(AND(G99=1,I99=1),1,IF(AND(G99=1,I99=2),2,IF(AND(G99=1,I99=3),3,IF(AND(G99=1,I99=4),4,IF(AND(G99=1,I99=5),5,IF(AND(G99=2,I99=1),6,IF(AND(G99=2,I99=2),7,IF(AND(G99=2,I99=3),8,IF(AND(G99=2,I99=4),9,IF(AND(G99=2,I99=5),10,IF(AND(G99=3,I99=1),11,IF(AND(G99=3,I99=2),12,IF(AND(G99=3,I99=3),13,IF(AND(G99=3,I99=4),14,IF(AND(G99=3,I99=5),15,IF(AND(G99=4,I99=1),16,IF(AND(G99=4,I99=2),17,IF(AND(G99=4,I99=3),18,IF(AND(G99=4,I99=4),19,IF(AND(G99=4,I99=5),20,IF(AND(G99=5,I99=1),21,IF(AND(G99=5,I99=2),22,IF(AND(G99=5,I99=3),23,IF(AND(G99=5,I99=4),24,IF(AND(G99=5,I99=5),25,IF(AND(G99=1,I99=6),26,IF(AND(G99=1,I99=7),27,IF(AND(G99=1,I99=8),28,IF(AND(G99=2,I99=6),29,IF(AND(G99=2,I99=7),30,IF(AND(G99=2,I99=8),31,IF(AND(G99=3,I99=6),32,IF(AND(G99=3,I99=7),33,IF(AND(G99=3,I99=8),34,IF(AND(G99=4,I99=6),35,IF(AND(G99=4,I99=7),36,IF(AND(G99=4,I99=8),37,IF(AND(G99=5,I99=6),38,IF(AND(G99=5,I99=7),39,IF(AND(G99=5,I99=8),40,IF(AND(G99=6,I99=9),41,IF(AND(G99=6,I99=10),42,IF(AND(G99=6,I99=11),43,IF(AND(G99=7,I99=9),44,IF(AND(G99=7,I99=10),45,IF(AND(G99=7,I99=11),46,IF(AND(G99=8,I99=9),47,IF(AND(G99=8,I99=10),48,IF(AND(G99=8,I99=11),49,"Seleccione")))))))))))))))))))))))))))))))))))))))))))))))))</f>
        <v>49</v>
      </c>
      <c r="K99" s="222" t="str">
        <f>IF(J99=1,'Etapa 2 - Análisis'!$Y$4,IF(J99=2,'Etapa 2 - Análisis'!$Z$4,IF(J99=6,'Etapa 2 - Análisis'!$AD$4,IF(J99=7,'Etapa 2 - Análisis'!$AE$4,IF(J99=11,'Etapa 2 - Análisis'!$AI$4,IF(J99=3,'Etapa 2 - Análisis'!$AA$4,IF(J99=8,'Etapa 2 - Análisis'!$AF$4,IF(J99=12,'Etapa 2 - Análisis'!$AJ$4,IF(J99=16,'Etapa 2 - Análisis'!$AN$4,IF(J99=4,'Etapa 2 - Análisis'!$AB$4,IF(J99=5,'Etapa 2 - Análisis'!$AC$4,IF(J99=9,'Etapa 2 - Análisis'!$AG$4,IF(J99=13,'Etapa 2 - Análisis'!$AK$4,IF(J99=17,'Etapa 2 - Análisis'!$AO$4,IF(J99=18,'Etapa 2 - Análisis'!$AP$4,IF(J99=21,'Etapa 2 - Análisis'!$AS$4,IF(J99=22,'Etapa 2 - Análisis'!$AT$4,IF(J99=10,'Etapa 2 - Análisis'!$AH$4,IF(J99=14,'Etapa 2 - Análisis'!$AL$4,IF(J99=15,'Etapa 2 - Análisis'!$AM$4,IF(J99=19,'Etapa 2 - Análisis'!$AQ$4,IF(J99=20,'Etapa 2 - Análisis'!$AR$4,IF(J99=23,'Etapa 2 - Análisis'!$AU$4,IF(J99=24,'Etapa 2 - Análisis'!$AV$4,IF(J99=25,'Etapa 2 - Análisis'!$AW$4,IF(J99=26,'Etapa 2 - Análisis'!$Y$13,IF(J99=27,'Etapa 2 - Análisis'!$Z$13,IF(J99=28,'Etapa 2 - Análisis'!$AA$13,IF(J99=29,'Etapa 2 - Análisis'!$AB$13,IF(J99=30,'Etapa 2 - Análisis'!$AC$13,IF(J99=31,'Etapa 2 - Análisis'!$AD$13,IF(J99=32,'Etapa 2 - Análisis'!$AE$13,IF(J99=33,'Etapa 2 - Análisis'!$AF$13,IF(J99=34,'Etapa 2 - Análisis'!$AG$13,IF(J99=35,'Etapa 2 - Análisis'!$AH$13,IF(J99=36,'Etapa 2 - Análisis'!$AI$13,IF(J99=37,'Etapa 2 - Análisis'!$AJ$13,IF(J99=38,'Etapa 2 - Análisis'!$AK$13,IF(J99=39,'Etapa 2 - Análisis'!$AL$13,IF(J99=40,'Etapa 2 - Análisis'!$AM$13,IF(J99=41,'Etapa 2 - Análisis'!$Y$8,IF(J99=42,'Etapa 2 - Análisis'!$Z$8,IF(J99=43,'Etapa 2 - Análisis'!$AA$8,IF(J99=44,'Etapa 2 - Análisis'!$AB$8,IF(J99=45,'Etapa 2 - Análisis'!$AC$8,IF(J99=46,'Etapa 2 - Análisis'!$AD$8,IF(J99=47,'Etapa 2 - Análisis'!$AE$8,IF(J99=48,'Etapa 2 - Análisis'!$AF$8,IF(J99=49,'Etapa 2 - Análisis'!$AG$8,"Sin Zona")))))))))))))))))))))))))))))))))))))))))))))))))</f>
        <v>ZONA DE OPORTUNIDAD MUY BENEFICIOSA</v>
      </c>
      <c r="L99" s="219" t="s">
        <v>378</v>
      </c>
      <c r="M99" s="65" t="s">
        <v>747</v>
      </c>
      <c r="N99" s="66" t="s">
        <v>218</v>
      </c>
      <c r="O99" s="35" t="str">
        <f>IF($C$99="Oportunidad","NO APLICA","")</f>
        <v>NO APLICA</v>
      </c>
      <c r="P99" s="35" t="str">
        <f>IF($C$99="Oportunidad","NO APLICA","")</f>
        <v>NO APLICA</v>
      </c>
      <c r="Q99" s="219" t="s">
        <v>218</v>
      </c>
      <c r="R99" s="35">
        <f t="shared" ref="R99" si="27">IF(Q99="1 - Rara vez",1,IF(Q99="2 - Improbable",2,IF(Q99="3 - Posible",3,IF(Q99="4 - Probable",4,IF(Q99="5 - Casi seguro",5,IF(Q99="1 - Baja",6,IF(Q99="2 - Media",7,IF(Q99="3 - Alta",8,IF(Q99="NO APLICA","",IF(Q99="Seleccione",0))))))))))</f>
        <v>0</v>
      </c>
      <c r="S99" s="219" t="s">
        <v>218</v>
      </c>
      <c r="T99" s="35">
        <f t="shared" ref="T99" si="28">IF(S99="1 -Insignificante",1,IF(S99="2 -Menor",2,IF(S99="3 -Moderado",3,IF(S99="4 -Mayor",4,IF(S99="10 -Mayor",7,IF(S99="5 -Catastrófico",5,IF(S99="5 -Moderado",6,IF(S99="20 -Catastrófico",8,IF(S99="1 - Mínimo/Leve",9,IF(S99="2 - Importante",10,IF(S99="3 - Fuerte",11,IF(S99="NO APLICA","",IF(S99="Seleccione",0)))))))))))))</f>
        <v>0</v>
      </c>
      <c r="U99" s="35" t="str">
        <f t="shared" ref="U99" si="29">IF(AND(R99=1,T99=1),1,IF(AND(R99=1,T99=2),2,IF(AND(R99=1,T99=3),3,IF(AND(R99=1,T99=4),4,IF(AND(R99=1,T99=5),5,IF(AND(R99=2,T99=1),6,IF(AND(R99=2,T99=2),7,IF(AND(R99=2,T99=3),8,IF(AND(R99=2,T99=4),9,IF(AND(R99=2,T99=5),10,IF(AND(R99=3,T99=1),11,IF(AND(R99=3,T99=2),12,IF(AND(R99=3,T99=3),13,IF(AND(R99=3,T99=4),14,IF(AND(R99=3,T99=5),15,IF(AND(R99=4,T99=1),16,IF(AND(R99=4,T99=2),17,IF(AND(R99=4,T99=3),18,IF(AND(R99=4,T99=4),19,IF(AND(R99=4,T99=5),20,IF(AND(R99=5,T99=1),21,IF(AND(R99=5,T99=2),22,IF(AND(R99=5,T99=3),23,IF(AND(R99=5,T99=4),24,IF(AND(R99=5,T99=5),25,IF(AND(R99=1,T99=6),26,IF(AND(R99=1,T99=7),27,IF(AND(R99=1,T99=8),28,IF(AND(R99=2,T99=6),29,IF(AND(R99=2,T99=7),30,IF(AND(R99=2,T99=8),31,IF(AND(R99=3,T99=6),32,IF(AND(R99=3,T99=7),33,IF(AND(R99=3,T99=8),34,IF(AND(R99=4,T99=6),35,IF(AND(R99=4,T99=7),36,IF(AND(R99=4,T99=8),37,IF(AND(R99=5,T99=6),38,IF(AND(R99=5,T99=7),39,IF(AND(R99=5,T99=8),40,IF(AND(R99=6,T99=9),41,IF(AND(R99=6,T99=10),42,IF(AND(R99=6,T99=11),43,IF(AND(R99=7,T99=9),44,IF(AND(R99=7,T99=10),45,IF(AND(R99=7,T99=11),46,IF(AND(R99=8,T99=9),47,IF(AND(R99=8,T99=10),48,IF(AND(R99=8,T99=11),49,IF(AND(R99="",T99=""),"","Seleccione"))))))))))))))))))))))))))))))))))))))))))))))))))</f>
        <v>Seleccione</v>
      </c>
      <c r="V99" s="222" t="str">
        <f>IF(U99=1,'Etapa 2 - Análisis'!$Y$4,IF(U99=2,'Etapa 2 - Análisis'!$Z$4,IF(U99=6,'Etapa 2 - Análisis'!$AD$4,IF(U99=7,'Etapa 2 - Análisis'!$AE$4,IF(U99=11,'Etapa 2 - Análisis'!$AI$4,IF(U99=3,'Etapa 2 - Análisis'!$AA$4,IF(U99=8,'Etapa 2 - Análisis'!$AF$4,IF(U99=12,'Etapa 2 - Análisis'!$AJ$4,IF(U99=16,'Etapa 2 - Análisis'!$AN$4,IF(U99=4,'Etapa 2 - Análisis'!$AB$4,IF(U99=5,'Etapa 2 - Análisis'!$AC$4,IF(U99=9,'Etapa 2 - Análisis'!$AF$4,IF(U99=13,'Etapa 2 - Análisis'!$AK$4,IF(U99=17,'Etapa 2 - Análisis'!$AO$4,IF(U99=18,'Etapa 2 - Análisis'!$AP$4,IF(U99=21,'Etapa 2 - Análisis'!$AS$4,IF(U99=22,'Etapa 2 - Análisis'!$AT$4,IF(U99=10,'Etapa 2 - Análisis'!$AH$4,IF(U99=14,'Etapa 2 - Análisis'!$AL$4,IF(U99=15,'Etapa 2 - Análisis'!$AM$4,IF(U99=19,'Etapa 2 - Análisis'!$AQ$4,IF(U99=20,'Etapa 2 - Análisis'!$AR$4,IF(U99=23,'Etapa 2 - Análisis'!$AU$4,IF(U99=24,'Etapa 2 - Análisis'!$AV$4,IF(U99=25,'Etapa 2 - Análisis'!$AW$4,IF(U99=26,'Etapa 2 - Análisis'!$Y$13,IF(U99=27,'Etapa 2 - Análisis'!$Z$13,IF(U99=28,'Etapa 2 - Análisis'!$AA$13,IF(U99=29,'Etapa 2 - Análisis'!$AB$13,IF(U99=30,'Etapa 2 - Análisis'!$AC$13,IF(U99=31,'Etapa 2 - Análisis'!$AD$13,IF(U99=32,'Etapa 2 - Análisis'!$AE$13,IF(U99=33,'Etapa 2 - Análisis'!$AF$13,IF(U99=34,'Etapa 2 - Análisis'!$AG$13,IF(U99=35,'Etapa 2 - Análisis'!$AH$13,IF(U99=36,'Etapa 2 - Análisis'!$AI$13,IF(U99=37,'Etapa 2 - Análisis'!$AJ$13,IF(U99=38,'Etapa 2 - Análisis'!$AK$13,IF(U99=39,'Etapa 2 - Análisis'!$AL$13,IF(U99=40,'Etapa 2 - Análisis'!$AM$13,IF(U99=41,'Etapa 2 - Análisis'!$Y$8,IF(U99=42,'Etapa 2 - Análisis'!$Z$8,IF(U99=43,'Etapa 2 - Análisis'!$AA$8,IF(U99=44,'Etapa 2 - Análisis'!$AB$8,IF(U99=45,'Etapa 2 - Análisis'!$AC$8,IF(U99=46,'Etapa 2 - Análisis'!$AD$8,IF(U99=47,'Etapa 2 - Análisis'!$AE$8,IF(U99=48,'Etapa 2 - Análisis'!$AF$8,IF(U99=49,'Etapa 2 - Análisis'!$AG$8,IF(U99="","NO APLICA","Sin Zona"))))))))))))))))))))))))))))))))))))))))))))))))))</f>
        <v>Sin Zona</v>
      </c>
      <c r="W99" s="81" t="s">
        <v>424</v>
      </c>
      <c r="X99" s="226" t="s">
        <v>455</v>
      </c>
      <c r="Y99" s="227"/>
      <c r="Z99" s="81" t="s">
        <v>750</v>
      </c>
      <c r="AA99" s="223" t="s">
        <v>751</v>
      </c>
    </row>
    <row r="100" spans="1:27" ht="76.5" customHeight="1" x14ac:dyDescent="0.25">
      <c r="A100" s="228"/>
      <c r="B100" s="224"/>
      <c r="C100" s="220"/>
      <c r="D100" s="81" t="s">
        <v>743</v>
      </c>
      <c r="E100" s="224"/>
      <c r="F100" s="220"/>
      <c r="G100" s="35"/>
      <c r="H100" s="220"/>
      <c r="I100" s="35"/>
      <c r="J100" s="35"/>
      <c r="K100" s="222"/>
      <c r="L100" s="220"/>
      <c r="M100" s="65" t="s">
        <v>748</v>
      </c>
      <c r="N100" s="66" t="s">
        <v>218</v>
      </c>
      <c r="O100" s="35" t="str">
        <f t="shared" ref="O100:P103" si="30">IF($C$99="Oportunidad","NO APLICA","")</f>
        <v>NO APLICA</v>
      </c>
      <c r="P100" s="35" t="str">
        <f t="shared" si="30"/>
        <v>NO APLICA</v>
      </c>
      <c r="Q100" s="220"/>
      <c r="R100" s="35"/>
      <c r="S100" s="220"/>
      <c r="T100" s="35"/>
      <c r="U100" s="35"/>
      <c r="V100" s="222"/>
      <c r="W100" s="65" t="s">
        <v>424</v>
      </c>
      <c r="X100" s="226" t="s">
        <v>455</v>
      </c>
      <c r="Y100" s="227"/>
      <c r="Z100" s="192" t="s">
        <v>752</v>
      </c>
      <c r="AA100" s="224"/>
    </row>
    <row r="101" spans="1:27" ht="106.5" customHeight="1" x14ac:dyDescent="0.25">
      <c r="A101" s="228"/>
      <c r="B101" s="224"/>
      <c r="C101" s="220"/>
      <c r="D101" s="81" t="s">
        <v>744</v>
      </c>
      <c r="E101" s="224"/>
      <c r="F101" s="220"/>
      <c r="G101" s="35"/>
      <c r="H101" s="220"/>
      <c r="I101" s="35"/>
      <c r="J101" s="35"/>
      <c r="K101" s="222"/>
      <c r="L101" s="220"/>
      <c r="M101" s="65" t="s">
        <v>749</v>
      </c>
      <c r="N101" s="66" t="s">
        <v>218</v>
      </c>
      <c r="O101" s="35" t="str">
        <f t="shared" si="30"/>
        <v>NO APLICA</v>
      </c>
      <c r="P101" s="35" t="str">
        <f t="shared" si="30"/>
        <v>NO APLICA</v>
      </c>
      <c r="Q101" s="220"/>
      <c r="R101" s="35"/>
      <c r="S101" s="220"/>
      <c r="T101" s="35"/>
      <c r="U101" s="35"/>
      <c r="V101" s="222"/>
      <c r="W101" s="65" t="s">
        <v>424</v>
      </c>
      <c r="X101" s="226" t="s">
        <v>455</v>
      </c>
      <c r="Y101" s="227"/>
      <c r="Z101" s="192" t="s">
        <v>753</v>
      </c>
      <c r="AA101" s="224"/>
    </row>
    <row r="102" spans="1:27" ht="82.5" customHeight="1" x14ac:dyDescent="0.25">
      <c r="A102" s="228"/>
      <c r="B102" s="224"/>
      <c r="C102" s="220"/>
      <c r="D102" s="124" t="s">
        <v>745</v>
      </c>
      <c r="E102" s="224"/>
      <c r="F102" s="220"/>
      <c r="G102" s="35"/>
      <c r="H102" s="220"/>
      <c r="I102" s="35"/>
      <c r="J102" s="35"/>
      <c r="K102" s="222"/>
      <c r="L102" s="220"/>
      <c r="M102" s="65"/>
      <c r="N102" s="66" t="s">
        <v>218</v>
      </c>
      <c r="O102" s="35" t="str">
        <f t="shared" si="30"/>
        <v>NO APLICA</v>
      </c>
      <c r="P102" s="35" t="str">
        <f t="shared" si="30"/>
        <v>NO APLICA</v>
      </c>
      <c r="Q102" s="220"/>
      <c r="R102" s="35"/>
      <c r="S102" s="220"/>
      <c r="T102" s="35"/>
      <c r="U102" s="35"/>
      <c r="V102" s="222"/>
      <c r="W102" s="65"/>
      <c r="X102" s="84"/>
      <c r="Y102" s="84"/>
      <c r="Z102" s="192"/>
      <c r="AA102" s="224"/>
    </row>
    <row r="103" spans="1:27" ht="69" customHeight="1" x14ac:dyDescent="0.25">
      <c r="A103" s="228"/>
      <c r="B103" s="225"/>
      <c r="C103" s="221"/>
      <c r="D103" s="124" t="s">
        <v>746</v>
      </c>
      <c r="E103" s="225"/>
      <c r="F103" s="221"/>
      <c r="G103" s="35"/>
      <c r="H103" s="221"/>
      <c r="I103" s="35"/>
      <c r="J103" s="35"/>
      <c r="K103" s="222"/>
      <c r="L103" s="221"/>
      <c r="M103" s="65"/>
      <c r="N103" s="66" t="s">
        <v>218</v>
      </c>
      <c r="O103" s="35" t="str">
        <f t="shared" si="30"/>
        <v>NO APLICA</v>
      </c>
      <c r="P103" s="35" t="str">
        <f t="shared" si="30"/>
        <v>NO APLICA</v>
      </c>
      <c r="Q103" s="221"/>
      <c r="R103" s="35"/>
      <c r="S103" s="221"/>
      <c r="T103" s="35"/>
      <c r="U103" s="35"/>
      <c r="V103" s="222"/>
      <c r="W103" s="65"/>
      <c r="X103" s="84"/>
      <c r="Y103" s="84"/>
      <c r="Z103" s="192"/>
      <c r="AA103" s="225"/>
    </row>
    <row r="104" spans="1:27" ht="50.25" customHeight="1" x14ac:dyDescent="0.25">
      <c r="A104" s="228">
        <v>20</v>
      </c>
      <c r="B104" s="223" t="s">
        <v>754</v>
      </c>
      <c r="C104" s="219" t="s">
        <v>288</v>
      </c>
      <c r="D104" s="81" t="s">
        <v>756</v>
      </c>
      <c r="E104" s="223" t="s">
        <v>757</v>
      </c>
      <c r="F104" s="219" t="s">
        <v>370</v>
      </c>
      <c r="G104" s="35">
        <f t="shared" ref="G104" si="31">IF(F104="1 - Rara vez",1,IF(F104="2 - Improbable",2,IF(F104="3 - Posible",3,IF(F104="4 - Probable",4,IF(F104="5 - Casi seguro",5,IF(F104="1 - Baja",6,IF(F104="2 - Media",7,IF(F104="3 - Alta",8,IF(F104="Seleccione",0)))))))))</f>
        <v>8</v>
      </c>
      <c r="H104" s="219" t="s">
        <v>373</v>
      </c>
      <c r="I104" s="35">
        <f t="shared" ref="I104" si="32">IF(H104="1 -Insignificante",1,IF(H104="2 -Menor",2,IF(H104="3 -Moderado",3,IF(H104="5 -Moderado",6,IF(H104="4 -Mayor",4,IF(H104="10 -Mayor",7,IF(H104="5 -Catastrófico",5,IF(H104="20 -Catastrófico",8,IF(H104="1 - Mínimo/Leve",9,IF(H104="2 - Importante",10,IF(H104="3 - Fuerte",11,IF(H104="Seleccione",0))))))))))))</f>
        <v>11</v>
      </c>
      <c r="J104" s="35">
        <f t="shared" ref="J104" si="33">IF(AND(G104=1,I104=1),1,IF(AND(G104=1,I104=2),2,IF(AND(G104=1,I104=3),3,IF(AND(G104=1,I104=4),4,IF(AND(G104=1,I104=5),5,IF(AND(G104=2,I104=1),6,IF(AND(G104=2,I104=2),7,IF(AND(G104=2,I104=3),8,IF(AND(G104=2,I104=4),9,IF(AND(G104=2,I104=5),10,IF(AND(G104=3,I104=1),11,IF(AND(G104=3,I104=2),12,IF(AND(G104=3,I104=3),13,IF(AND(G104=3,I104=4),14,IF(AND(G104=3,I104=5),15,IF(AND(G104=4,I104=1),16,IF(AND(G104=4,I104=2),17,IF(AND(G104=4,I104=3),18,IF(AND(G104=4,I104=4),19,IF(AND(G104=4,I104=5),20,IF(AND(G104=5,I104=1),21,IF(AND(G104=5,I104=2),22,IF(AND(G104=5,I104=3),23,IF(AND(G104=5,I104=4),24,IF(AND(G104=5,I104=5),25,IF(AND(G104=1,I104=6),26,IF(AND(G104=1,I104=7),27,IF(AND(G104=1,I104=8),28,IF(AND(G104=2,I104=6),29,IF(AND(G104=2,I104=7),30,IF(AND(G104=2,I104=8),31,IF(AND(G104=3,I104=6),32,IF(AND(G104=3,I104=7),33,IF(AND(G104=3,I104=8),34,IF(AND(G104=4,I104=6),35,IF(AND(G104=4,I104=7),36,IF(AND(G104=4,I104=8),37,IF(AND(G104=5,I104=6),38,IF(AND(G104=5,I104=7),39,IF(AND(G104=5,I104=8),40,IF(AND(G104=6,I104=9),41,IF(AND(G104=6,I104=10),42,IF(AND(G104=6,I104=11),43,IF(AND(G104=7,I104=9),44,IF(AND(G104=7,I104=10),45,IF(AND(G104=7,I104=11),46,IF(AND(G104=8,I104=9),47,IF(AND(G104=8,I104=10),48,IF(AND(G104=8,I104=11),49,"Seleccione")))))))))))))))))))))))))))))))))))))))))))))))))</f>
        <v>49</v>
      </c>
      <c r="K104" s="222" t="str">
        <f>IF(J104=1,'Etapa 2 - Análisis'!$Y$4,IF(J104=2,'Etapa 2 - Análisis'!$Z$4,IF(J104=6,'Etapa 2 - Análisis'!$AD$4,IF(J104=7,'Etapa 2 - Análisis'!$AE$4,IF(J104=11,'Etapa 2 - Análisis'!$AI$4,IF(J104=3,'Etapa 2 - Análisis'!$AA$4,IF(J104=8,'Etapa 2 - Análisis'!$AF$4,IF(J104=12,'Etapa 2 - Análisis'!$AJ$4,IF(J104=16,'Etapa 2 - Análisis'!$AN$4,IF(J104=4,'Etapa 2 - Análisis'!$AB$4,IF(J104=5,'Etapa 2 - Análisis'!$AC$4,IF(J104=9,'Etapa 2 - Análisis'!$AG$4,IF(J104=13,'Etapa 2 - Análisis'!$AK$4,IF(J104=17,'Etapa 2 - Análisis'!$AO$4,IF(J104=18,'Etapa 2 - Análisis'!$AP$4,IF(J104=21,'Etapa 2 - Análisis'!$AS$4,IF(J104=22,'Etapa 2 - Análisis'!$AT$4,IF(J104=10,'Etapa 2 - Análisis'!$AH$4,IF(J104=14,'Etapa 2 - Análisis'!$AL$4,IF(J104=15,'Etapa 2 - Análisis'!$AM$4,IF(J104=19,'Etapa 2 - Análisis'!$AQ$4,IF(J104=20,'Etapa 2 - Análisis'!$AR$4,IF(J104=23,'Etapa 2 - Análisis'!$AU$4,IF(J104=24,'Etapa 2 - Análisis'!$AV$4,IF(J104=25,'Etapa 2 - Análisis'!$AW$4,IF(J104=26,'Etapa 2 - Análisis'!$Y$13,IF(J104=27,'Etapa 2 - Análisis'!$Z$13,IF(J104=28,'Etapa 2 - Análisis'!$AA$13,IF(J104=29,'Etapa 2 - Análisis'!$AB$13,IF(J104=30,'Etapa 2 - Análisis'!$AC$13,IF(J104=31,'Etapa 2 - Análisis'!$AD$13,IF(J104=32,'Etapa 2 - Análisis'!$AE$13,IF(J104=33,'Etapa 2 - Análisis'!$AF$13,IF(J104=34,'Etapa 2 - Análisis'!$AG$13,IF(J104=35,'Etapa 2 - Análisis'!$AH$13,IF(J104=36,'Etapa 2 - Análisis'!$AI$13,IF(J104=37,'Etapa 2 - Análisis'!$AJ$13,IF(J104=38,'Etapa 2 - Análisis'!$AK$13,IF(J104=39,'Etapa 2 - Análisis'!$AL$13,IF(J104=40,'Etapa 2 - Análisis'!$AM$13,IF(J104=41,'Etapa 2 - Análisis'!$Y$8,IF(J104=42,'Etapa 2 - Análisis'!$Z$8,IF(J104=43,'Etapa 2 - Análisis'!$AA$8,IF(J104=44,'Etapa 2 - Análisis'!$AB$8,IF(J104=45,'Etapa 2 - Análisis'!$AC$8,IF(J104=46,'Etapa 2 - Análisis'!$AD$8,IF(J104=47,'Etapa 2 - Análisis'!$AE$8,IF(J104=48,'Etapa 2 - Análisis'!$AF$8,IF(J104=49,'Etapa 2 - Análisis'!$AG$8,"Sin Zona")))))))))))))))))))))))))))))))))))))))))))))))))</f>
        <v>ZONA DE OPORTUNIDAD MUY BENEFICIOSA</v>
      </c>
      <c r="L104" s="219" t="s">
        <v>378</v>
      </c>
      <c r="M104" s="65" t="s">
        <v>762</v>
      </c>
      <c r="N104" s="66" t="s">
        <v>218</v>
      </c>
      <c r="O104" s="35" t="str">
        <f>IF($C$104="Oportunidad","NO APLICA","")</f>
        <v>NO APLICA</v>
      </c>
      <c r="P104" s="35" t="str">
        <f>IF($C$104="Oportunidad","NO APLICA","")</f>
        <v>NO APLICA</v>
      </c>
      <c r="Q104" s="219" t="s">
        <v>218</v>
      </c>
      <c r="R104" s="35">
        <f t="shared" ref="R104" si="34">IF(Q104="1 - Rara vez",1,IF(Q104="2 - Improbable",2,IF(Q104="3 - Posible",3,IF(Q104="4 - Probable",4,IF(Q104="5 - Casi seguro",5,IF(Q104="1 - Baja",6,IF(Q104="2 - Media",7,IF(Q104="3 - Alta",8,IF(Q104="NO APLICA","",IF(Q104="Seleccione",0))))))))))</f>
        <v>0</v>
      </c>
      <c r="S104" s="219" t="s">
        <v>218</v>
      </c>
      <c r="T104" s="35">
        <f t="shared" ref="T104" si="35">IF(S104="1 -Insignificante",1,IF(S104="2 -Menor",2,IF(S104="3 -Moderado",3,IF(S104="4 -Mayor",4,IF(S104="10 -Mayor",7,IF(S104="5 -Catastrófico",5,IF(S104="5 -Moderado",6,IF(S104="20 -Catastrófico",8,IF(S104="1 - Mínimo/Leve",9,IF(S104="2 - Importante",10,IF(S104="3 - Fuerte",11,IF(S104="NO APLICA","",IF(S104="Seleccione",0)))))))))))))</f>
        <v>0</v>
      </c>
      <c r="U104" s="35" t="str">
        <f t="shared" ref="U104" si="36">IF(AND(R104=1,T104=1),1,IF(AND(R104=1,T104=2),2,IF(AND(R104=1,T104=3),3,IF(AND(R104=1,T104=4),4,IF(AND(R104=1,T104=5),5,IF(AND(R104=2,T104=1),6,IF(AND(R104=2,T104=2),7,IF(AND(R104=2,T104=3),8,IF(AND(R104=2,T104=4),9,IF(AND(R104=2,T104=5),10,IF(AND(R104=3,T104=1),11,IF(AND(R104=3,T104=2),12,IF(AND(R104=3,T104=3),13,IF(AND(R104=3,T104=4),14,IF(AND(R104=3,T104=5),15,IF(AND(R104=4,T104=1),16,IF(AND(R104=4,T104=2),17,IF(AND(R104=4,T104=3),18,IF(AND(R104=4,T104=4),19,IF(AND(R104=4,T104=5),20,IF(AND(R104=5,T104=1),21,IF(AND(R104=5,T104=2),22,IF(AND(R104=5,T104=3),23,IF(AND(R104=5,T104=4),24,IF(AND(R104=5,T104=5),25,IF(AND(R104=1,T104=6),26,IF(AND(R104=1,T104=7),27,IF(AND(R104=1,T104=8),28,IF(AND(R104=2,T104=6),29,IF(AND(R104=2,T104=7),30,IF(AND(R104=2,T104=8),31,IF(AND(R104=3,T104=6),32,IF(AND(R104=3,T104=7),33,IF(AND(R104=3,T104=8),34,IF(AND(R104=4,T104=6),35,IF(AND(R104=4,T104=7),36,IF(AND(R104=4,T104=8),37,IF(AND(R104=5,T104=6),38,IF(AND(R104=5,T104=7),39,IF(AND(R104=5,T104=8),40,IF(AND(R104=6,T104=9),41,IF(AND(R104=6,T104=10),42,IF(AND(R104=6,T104=11),43,IF(AND(R104=7,T104=9),44,IF(AND(R104=7,T104=10),45,IF(AND(R104=7,T104=11),46,IF(AND(R104=8,T104=9),47,IF(AND(R104=8,T104=10),48,IF(AND(R104=8,T104=11),49,IF(AND(R104="",T104=""),"","Seleccione"))))))))))))))))))))))))))))))))))))))))))))))))))</f>
        <v>Seleccione</v>
      </c>
      <c r="V104" s="222" t="str">
        <f>IF(U104=1,'Etapa 2 - Análisis'!$Y$4,IF(U104=2,'Etapa 2 - Análisis'!$Z$4,IF(U104=6,'Etapa 2 - Análisis'!$AD$4,IF(U104=7,'Etapa 2 - Análisis'!$AE$4,IF(U104=11,'Etapa 2 - Análisis'!$AI$4,IF(U104=3,'Etapa 2 - Análisis'!$AA$4,IF(U104=8,'Etapa 2 - Análisis'!$AF$4,IF(U104=12,'Etapa 2 - Análisis'!$AJ$4,IF(U104=16,'Etapa 2 - Análisis'!$AN$4,IF(U104=4,'Etapa 2 - Análisis'!$AB$4,IF(U104=5,'Etapa 2 - Análisis'!$AC$4,IF(U104=9,'Etapa 2 - Análisis'!$AF$4,IF(U104=13,'Etapa 2 - Análisis'!$AK$4,IF(U104=17,'Etapa 2 - Análisis'!$AO$4,IF(U104=18,'Etapa 2 - Análisis'!$AP$4,IF(U104=21,'Etapa 2 - Análisis'!$AS$4,IF(U104=22,'Etapa 2 - Análisis'!$AT$4,IF(U104=10,'Etapa 2 - Análisis'!$AH$4,IF(U104=14,'Etapa 2 - Análisis'!$AL$4,IF(U104=15,'Etapa 2 - Análisis'!$AM$4,IF(U104=19,'Etapa 2 - Análisis'!$AQ$4,IF(U104=20,'Etapa 2 - Análisis'!$AR$4,IF(U104=23,'Etapa 2 - Análisis'!$AU$4,IF(U104=24,'Etapa 2 - Análisis'!$AV$4,IF(U104=25,'Etapa 2 - Análisis'!$AW$4,IF(U104=26,'Etapa 2 - Análisis'!$Y$13,IF(U104=27,'Etapa 2 - Análisis'!$Z$13,IF(U104=28,'Etapa 2 - Análisis'!$AA$13,IF(U104=29,'Etapa 2 - Análisis'!$AB$13,IF(U104=30,'Etapa 2 - Análisis'!$AC$13,IF(U104=31,'Etapa 2 - Análisis'!$AD$13,IF(U104=32,'Etapa 2 - Análisis'!$AE$13,IF(U104=33,'Etapa 2 - Análisis'!$AF$13,IF(U104=34,'Etapa 2 - Análisis'!$AG$13,IF(U104=35,'Etapa 2 - Análisis'!$AH$13,IF(U104=36,'Etapa 2 - Análisis'!$AI$13,IF(U104=37,'Etapa 2 - Análisis'!$AJ$13,IF(U104=38,'Etapa 2 - Análisis'!$AK$13,IF(U104=39,'Etapa 2 - Análisis'!$AL$13,IF(U104=40,'Etapa 2 - Análisis'!$AM$13,IF(U104=41,'Etapa 2 - Análisis'!$Y$8,IF(U104=42,'Etapa 2 - Análisis'!$Z$8,IF(U104=43,'Etapa 2 - Análisis'!$AA$8,IF(U104=44,'Etapa 2 - Análisis'!$AB$8,IF(U104=45,'Etapa 2 - Análisis'!$AC$8,IF(U104=46,'Etapa 2 - Análisis'!$AD$8,IF(U104=47,'Etapa 2 - Análisis'!$AE$8,IF(U104=48,'Etapa 2 - Análisis'!$AF$8,IF(U104=49,'Etapa 2 - Análisis'!$AG$8,IF(U104="","NO APLICA","Sin Zona"))))))))))))))))))))))))))))))))))))))))))))))))))</f>
        <v>Sin Zona</v>
      </c>
      <c r="W104" s="219" t="s">
        <v>766</v>
      </c>
      <c r="X104" s="282">
        <v>43497</v>
      </c>
      <c r="Y104" s="282">
        <v>43617</v>
      </c>
      <c r="Z104" s="223" t="s">
        <v>767</v>
      </c>
      <c r="AA104" s="230" t="s">
        <v>768</v>
      </c>
    </row>
    <row r="105" spans="1:27" ht="54" customHeight="1" x14ac:dyDescent="0.25">
      <c r="A105" s="228"/>
      <c r="B105" s="224"/>
      <c r="C105" s="220"/>
      <c r="D105" s="223" t="s">
        <v>758</v>
      </c>
      <c r="E105" s="224"/>
      <c r="F105" s="220"/>
      <c r="G105" s="35"/>
      <c r="H105" s="220"/>
      <c r="I105" s="35"/>
      <c r="J105" s="35"/>
      <c r="K105" s="222"/>
      <c r="L105" s="220"/>
      <c r="M105" s="65" t="s">
        <v>763</v>
      </c>
      <c r="N105" s="66" t="s">
        <v>218</v>
      </c>
      <c r="O105" s="35" t="str">
        <f t="shared" ref="O105:P108" si="37">IF($C$104="Oportunidad","NO APLICA","")</f>
        <v>NO APLICA</v>
      </c>
      <c r="P105" s="35" t="str">
        <f t="shared" si="37"/>
        <v>NO APLICA</v>
      </c>
      <c r="Q105" s="220"/>
      <c r="R105" s="35"/>
      <c r="S105" s="220"/>
      <c r="T105" s="35"/>
      <c r="U105" s="35"/>
      <c r="V105" s="222"/>
      <c r="W105" s="220"/>
      <c r="X105" s="283"/>
      <c r="Y105" s="283"/>
      <c r="Z105" s="224"/>
      <c r="AA105" s="231"/>
    </row>
    <row r="106" spans="1:27" x14ac:dyDescent="0.25">
      <c r="A106" s="228"/>
      <c r="B106" s="224"/>
      <c r="C106" s="220"/>
      <c r="D106" s="224"/>
      <c r="E106" s="224"/>
      <c r="F106" s="220"/>
      <c r="G106" s="35"/>
      <c r="H106" s="220"/>
      <c r="I106" s="35"/>
      <c r="J106" s="35"/>
      <c r="K106" s="222"/>
      <c r="L106" s="220"/>
      <c r="M106" s="223" t="s">
        <v>764</v>
      </c>
      <c r="N106" s="66" t="s">
        <v>218</v>
      </c>
      <c r="O106" s="35" t="str">
        <f t="shared" si="37"/>
        <v>NO APLICA</v>
      </c>
      <c r="P106" s="35" t="str">
        <f t="shared" si="37"/>
        <v>NO APLICA</v>
      </c>
      <c r="Q106" s="220"/>
      <c r="R106" s="35"/>
      <c r="S106" s="220"/>
      <c r="T106" s="35"/>
      <c r="U106" s="35"/>
      <c r="V106" s="222"/>
      <c r="W106" s="220"/>
      <c r="X106" s="283"/>
      <c r="Y106" s="283"/>
      <c r="Z106" s="224"/>
      <c r="AA106" s="231"/>
    </row>
    <row r="107" spans="1:27" x14ac:dyDescent="0.25">
      <c r="A107" s="228"/>
      <c r="B107" s="224"/>
      <c r="C107" s="220"/>
      <c r="D107" s="224"/>
      <c r="E107" s="224"/>
      <c r="F107" s="220"/>
      <c r="G107" s="35"/>
      <c r="H107" s="220"/>
      <c r="I107" s="35"/>
      <c r="J107" s="35"/>
      <c r="K107" s="222"/>
      <c r="L107" s="220"/>
      <c r="M107" s="224"/>
      <c r="N107" s="66" t="s">
        <v>218</v>
      </c>
      <c r="O107" s="35" t="str">
        <f t="shared" si="37"/>
        <v>NO APLICA</v>
      </c>
      <c r="P107" s="35" t="str">
        <f t="shared" si="37"/>
        <v>NO APLICA</v>
      </c>
      <c r="Q107" s="220"/>
      <c r="R107" s="35"/>
      <c r="S107" s="220"/>
      <c r="T107" s="35"/>
      <c r="U107" s="35"/>
      <c r="V107" s="222"/>
      <c r="W107" s="220"/>
      <c r="X107" s="283"/>
      <c r="Y107" s="283"/>
      <c r="Z107" s="224"/>
      <c r="AA107" s="231"/>
    </row>
    <row r="108" spans="1:27" x14ac:dyDescent="0.25">
      <c r="A108" s="228"/>
      <c r="B108" s="225"/>
      <c r="C108" s="221"/>
      <c r="D108" s="225"/>
      <c r="E108" s="225"/>
      <c r="F108" s="221"/>
      <c r="G108" s="35"/>
      <c r="H108" s="221"/>
      <c r="I108" s="35"/>
      <c r="J108" s="35"/>
      <c r="K108" s="222"/>
      <c r="L108" s="221"/>
      <c r="M108" s="225"/>
      <c r="N108" s="66" t="s">
        <v>218</v>
      </c>
      <c r="O108" s="35" t="str">
        <f t="shared" si="37"/>
        <v>NO APLICA</v>
      </c>
      <c r="P108" s="35" t="str">
        <f t="shared" si="37"/>
        <v>NO APLICA</v>
      </c>
      <c r="Q108" s="221"/>
      <c r="R108" s="35"/>
      <c r="S108" s="221"/>
      <c r="T108" s="35"/>
      <c r="U108" s="35"/>
      <c r="V108" s="222"/>
      <c r="W108" s="221"/>
      <c r="X108" s="284"/>
      <c r="Y108" s="284"/>
      <c r="Z108" s="225"/>
      <c r="AA108" s="232"/>
    </row>
    <row r="109" spans="1:27" ht="84" customHeight="1" x14ac:dyDescent="0.25">
      <c r="A109" s="228">
        <v>21</v>
      </c>
      <c r="B109" s="223" t="s">
        <v>755</v>
      </c>
      <c r="C109" s="219" t="s">
        <v>288</v>
      </c>
      <c r="D109" s="81" t="s">
        <v>759</v>
      </c>
      <c r="E109" s="223" t="s">
        <v>760</v>
      </c>
      <c r="F109" s="219" t="s">
        <v>370</v>
      </c>
      <c r="G109" s="35">
        <f t="shared" ref="G109:G124" si="38">IF(F109="1 - Rara vez",1,IF(F109="2 - Improbable",2,IF(F109="3 - Posible",3,IF(F109="4 - Probable",4,IF(F109="5 - Casi seguro",5,IF(F109="1 - Baja",6,IF(F109="2 - Media",7,IF(F109="3 - Alta",8,IF(F109="Seleccione",0)))))))))</f>
        <v>8</v>
      </c>
      <c r="H109" s="219" t="s">
        <v>373</v>
      </c>
      <c r="I109" s="35">
        <f t="shared" ref="I109:I124" si="39">IF(H109="1 -Insignificante",1,IF(H109="2 -Menor",2,IF(H109="3 -Moderado",3,IF(H109="5 -Moderado",6,IF(H109="4 -Mayor",4,IF(H109="10 -Mayor",7,IF(H109="5 -Catastrófico",5,IF(H109="20 -Catastrófico",8,IF(H109="1 - Mínimo/Leve",9,IF(H109="2 - Importante",10,IF(H109="3 - Fuerte",11,IF(H109="Seleccione",0))))))))))))</f>
        <v>11</v>
      </c>
      <c r="J109" s="35">
        <f t="shared" ref="J109" si="40">IF(AND(G109=1,I109=1),1,IF(AND(G109=1,I109=2),2,IF(AND(G109=1,I109=3),3,IF(AND(G109=1,I109=4),4,IF(AND(G109=1,I109=5),5,IF(AND(G109=2,I109=1),6,IF(AND(G109=2,I109=2),7,IF(AND(G109=2,I109=3),8,IF(AND(G109=2,I109=4),9,IF(AND(G109=2,I109=5),10,IF(AND(G109=3,I109=1),11,IF(AND(G109=3,I109=2),12,IF(AND(G109=3,I109=3),13,IF(AND(G109=3,I109=4),14,IF(AND(G109=3,I109=5),15,IF(AND(G109=4,I109=1),16,IF(AND(G109=4,I109=2),17,IF(AND(G109=4,I109=3),18,IF(AND(G109=4,I109=4),19,IF(AND(G109=4,I109=5),20,IF(AND(G109=5,I109=1),21,IF(AND(G109=5,I109=2),22,IF(AND(G109=5,I109=3),23,IF(AND(G109=5,I109=4),24,IF(AND(G109=5,I109=5),25,IF(AND(G109=1,I109=6),26,IF(AND(G109=1,I109=7),27,IF(AND(G109=1,I109=8),28,IF(AND(G109=2,I109=6),29,IF(AND(G109=2,I109=7),30,IF(AND(G109=2,I109=8),31,IF(AND(G109=3,I109=6),32,IF(AND(G109=3,I109=7),33,IF(AND(G109=3,I109=8),34,IF(AND(G109=4,I109=6),35,IF(AND(G109=4,I109=7),36,IF(AND(G109=4,I109=8),37,IF(AND(G109=5,I109=6),38,IF(AND(G109=5,I109=7),39,IF(AND(G109=5,I109=8),40,IF(AND(G109=6,I109=9),41,IF(AND(G109=6,I109=10),42,IF(AND(G109=6,I109=11),43,IF(AND(G109=7,I109=9),44,IF(AND(G109=7,I109=10),45,IF(AND(G109=7,I109=11),46,IF(AND(G109=8,I109=9),47,IF(AND(G109=8,I109=10),48,IF(AND(G109=8,I109=11),49,"Seleccione")))))))))))))))))))))))))))))))))))))))))))))))))</f>
        <v>49</v>
      </c>
      <c r="K109" s="222" t="str">
        <f>IF(J109=1,'Etapa 2 - Análisis'!$Y$4,IF(J109=2,'Etapa 2 - Análisis'!$Z$4,IF(J109=6,'Etapa 2 - Análisis'!$AD$4,IF(J109=7,'Etapa 2 - Análisis'!$AE$4,IF(J109=11,'Etapa 2 - Análisis'!$AI$4,IF(J109=3,'Etapa 2 - Análisis'!$AA$4,IF(J109=8,'Etapa 2 - Análisis'!$AF$4,IF(J109=12,'Etapa 2 - Análisis'!$AJ$4,IF(J109=16,'Etapa 2 - Análisis'!$AN$4,IF(J109=4,'Etapa 2 - Análisis'!$AB$4,IF(J109=5,'Etapa 2 - Análisis'!$AC$4,IF(J109=9,'Etapa 2 - Análisis'!$AG$4,IF(J109=13,'Etapa 2 - Análisis'!$AK$4,IF(J109=17,'Etapa 2 - Análisis'!$AO$4,IF(J109=18,'Etapa 2 - Análisis'!$AP$4,IF(J109=21,'Etapa 2 - Análisis'!$AS$4,IF(J109=22,'Etapa 2 - Análisis'!$AT$4,IF(J109=10,'Etapa 2 - Análisis'!$AH$4,IF(J109=14,'Etapa 2 - Análisis'!$AL$4,IF(J109=15,'Etapa 2 - Análisis'!$AM$4,IF(J109=19,'Etapa 2 - Análisis'!$AQ$4,IF(J109=20,'Etapa 2 - Análisis'!$AR$4,IF(J109=23,'Etapa 2 - Análisis'!$AU$4,IF(J109=24,'Etapa 2 - Análisis'!$AV$4,IF(J109=25,'Etapa 2 - Análisis'!$AW$4,IF(J109=26,'Etapa 2 - Análisis'!$Y$13,IF(J109=27,'Etapa 2 - Análisis'!$Z$13,IF(J109=28,'Etapa 2 - Análisis'!$AA$13,IF(J109=29,'Etapa 2 - Análisis'!$AB$13,IF(J109=30,'Etapa 2 - Análisis'!$AC$13,IF(J109=31,'Etapa 2 - Análisis'!$AD$13,IF(J109=32,'Etapa 2 - Análisis'!$AE$13,IF(J109=33,'Etapa 2 - Análisis'!$AF$13,IF(J109=34,'Etapa 2 - Análisis'!$AG$13,IF(J109=35,'Etapa 2 - Análisis'!$AH$13,IF(J109=36,'Etapa 2 - Análisis'!$AI$13,IF(J109=37,'Etapa 2 - Análisis'!$AJ$13,IF(J109=38,'Etapa 2 - Análisis'!$AK$13,IF(J109=39,'Etapa 2 - Análisis'!$AL$13,IF(J109=40,'Etapa 2 - Análisis'!$AM$13,IF(J109=41,'Etapa 2 - Análisis'!$Y$8,IF(J109=42,'Etapa 2 - Análisis'!$Z$8,IF(J109=43,'Etapa 2 - Análisis'!$AA$8,IF(J109=44,'Etapa 2 - Análisis'!$AB$8,IF(J109=45,'Etapa 2 - Análisis'!$AC$8,IF(J109=46,'Etapa 2 - Análisis'!$AD$8,IF(J109=47,'Etapa 2 - Análisis'!$AE$8,IF(J109=48,'Etapa 2 - Análisis'!$AF$8,IF(J109=49,'Etapa 2 - Análisis'!$AG$8,"Sin Zona")))))))))))))))))))))))))))))))))))))))))))))))))</f>
        <v>ZONA DE OPORTUNIDAD MUY BENEFICIOSA</v>
      </c>
      <c r="L109" s="219" t="s">
        <v>378</v>
      </c>
      <c r="M109" s="223" t="s">
        <v>765</v>
      </c>
      <c r="N109" s="66" t="s">
        <v>218</v>
      </c>
      <c r="O109" s="35" t="str">
        <f>IF($C$109="Oportunidad","NO APLICA","")</f>
        <v>NO APLICA</v>
      </c>
      <c r="P109" s="35" t="str">
        <f>IF($C$109="Oportunidad","NO APLICA","")</f>
        <v>NO APLICA</v>
      </c>
      <c r="Q109" s="219" t="s">
        <v>218</v>
      </c>
      <c r="R109" s="35">
        <f t="shared" ref="R109:R124" si="41">IF(Q109="1 - Rara vez",1,IF(Q109="2 - Improbable",2,IF(Q109="3 - Posible",3,IF(Q109="4 - Probable",4,IF(Q109="5 - Casi seguro",5,IF(Q109="1 - Baja",6,IF(Q109="2 - Media",7,IF(Q109="3 - Alta",8,IF(Q109="NO APLICA","",IF(Q109="Seleccione",0))))))))))</f>
        <v>0</v>
      </c>
      <c r="S109" s="219" t="s">
        <v>218</v>
      </c>
      <c r="T109" s="35">
        <f t="shared" ref="T109:T124" si="42">IF(S109="1 -Insignificante",1,IF(S109="2 -Menor",2,IF(S109="3 -Moderado",3,IF(S109="4 -Mayor",4,IF(S109="10 -Mayor",7,IF(S109="5 -Catastrófico",5,IF(S109="5 -Moderado",6,IF(S109="20 -Catastrófico",8,IF(S109="1 - Mínimo/Leve",9,IF(S109="2 - Importante",10,IF(S109="3 - Fuerte",11,IF(S109="NO APLICA","",IF(S109="Seleccione",0)))))))))))))</f>
        <v>0</v>
      </c>
      <c r="U109" s="35" t="str">
        <f t="shared" ref="U109" si="43">IF(AND(R109=1,T109=1),1,IF(AND(R109=1,T109=2),2,IF(AND(R109=1,T109=3),3,IF(AND(R109=1,T109=4),4,IF(AND(R109=1,T109=5),5,IF(AND(R109=2,T109=1),6,IF(AND(R109=2,T109=2),7,IF(AND(R109=2,T109=3),8,IF(AND(R109=2,T109=4),9,IF(AND(R109=2,T109=5),10,IF(AND(R109=3,T109=1),11,IF(AND(R109=3,T109=2),12,IF(AND(R109=3,T109=3),13,IF(AND(R109=3,T109=4),14,IF(AND(R109=3,T109=5),15,IF(AND(R109=4,T109=1),16,IF(AND(R109=4,T109=2),17,IF(AND(R109=4,T109=3),18,IF(AND(R109=4,T109=4),19,IF(AND(R109=4,T109=5),20,IF(AND(R109=5,T109=1),21,IF(AND(R109=5,T109=2),22,IF(AND(R109=5,T109=3),23,IF(AND(R109=5,T109=4),24,IF(AND(R109=5,T109=5),25,IF(AND(R109=1,T109=6),26,IF(AND(R109=1,T109=7),27,IF(AND(R109=1,T109=8),28,IF(AND(R109=2,T109=6),29,IF(AND(R109=2,T109=7),30,IF(AND(R109=2,T109=8),31,IF(AND(R109=3,T109=6),32,IF(AND(R109=3,T109=7),33,IF(AND(R109=3,T109=8),34,IF(AND(R109=4,T109=6),35,IF(AND(R109=4,T109=7),36,IF(AND(R109=4,T109=8),37,IF(AND(R109=5,T109=6),38,IF(AND(R109=5,T109=7),39,IF(AND(R109=5,T109=8),40,IF(AND(R109=6,T109=9),41,IF(AND(R109=6,T109=10),42,IF(AND(R109=6,T109=11),43,IF(AND(R109=7,T109=9),44,IF(AND(R109=7,T109=10),45,IF(AND(R109=7,T109=11),46,IF(AND(R109=8,T109=9),47,IF(AND(R109=8,T109=10),48,IF(AND(R109=8,T109=11),49,IF(AND(R109="",T109=""),"","Seleccione"))))))))))))))))))))))))))))))))))))))))))))))))))</f>
        <v>Seleccione</v>
      </c>
      <c r="V109" s="222" t="str">
        <f>IF(U109=1,'Etapa 2 - Análisis'!$Y$4,IF(U109=2,'Etapa 2 - Análisis'!$Z$4,IF(U109=6,'Etapa 2 - Análisis'!$AD$4,IF(U109=7,'Etapa 2 - Análisis'!$AE$4,IF(U109=11,'Etapa 2 - Análisis'!$AI$4,IF(U109=3,'Etapa 2 - Análisis'!$AA$4,IF(U109=8,'Etapa 2 - Análisis'!$AF$4,IF(U109=12,'Etapa 2 - Análisis'!$AJ$4,IF(U109=16,'Etapa 2 - Análisis'!$AN$4,IF(U109=4,'Etapa 2 - Análisis'!$AB$4,IF(U109=5,'Etapa 2 - Análisis'!$AC$4,IF(U109=9,'Etapa 2 - Análisis'!$AF$4,IF(U109=13,'Etapa 2 - Análisis'!$AK$4,IF(U109=17,'Etapa 2 - Análisis'!$AO$4,IF(U109=18,'Etapa 2 - Análisis'!$AP$4,IF(U109=21,'Etapa 2 - Análisis'!$AS$4,IF(U109=22,'Etapa 2 - Análisis'!$AT$4,IF(U109=10,'Etapa 2 - Análisis'!$AH$4,IF(U109=14,'Etapa 2 - Análisis'!$AL$4,IF(U109=15,'Etapa 2 - Análisis'!$AM$4,IF(U109=19,'Etapa 2 - Análisis'!$AQ$4,IF(U109=20,'Etapa 2 - Análisis'!$AR$4,IF(U109=23,'Etapa 2 - Análisis'!$AU$4,IF(U109=24,'Etapa 2 - Análisis'!$AV$4,IF(U109=25,'Etapa 2 - Análisis'!$AW$4,IF(U109=26,'Etapa 2 - Análisis'!$Y$13,IF(U109=27,'Etapa 2 - Análisis'!$Z$13,IF(U109=28,'Etapa 2 - Análisis'!$AA$13,IF(U109=29,'Etapa 2 - Análisis'!$AB$13,IF(U109=30,'Etapa 2 - Análisis'!$AC$13,IF(U109=31,'Etapa 2 - Análisis'!$AD$13,IF(U109=32,'Etapa 2 - Análisis'!$AE$13,IF(U109=33,'Etapa 2 - Análisis'!$AF$13,IF(U109=34,'Etapa 2 - Análisis'!$AG$13,IF(U109=35,'Etapa 2 - Análisis'!$AH$13,IF(U109=36,'Etapa 2 - Análisis'!$AI$13,IF(U109=37,'Etapa 2 - Análisis'!$AJ$13,IF(U109=38,'Etapa 2 - Análisis'!$AK$13,IF(U109=39,'Etapa 2 - Análisis'!$AL$13,IF(U109=40,'Etapa 2 - Análisis'!$AM$13,IF(U109=41,'Etapa 2 - Análisis'!$Y$8,IF(U109=42,'Etapa 2 - Análisis'!$Z$8,IF(U109=43,'Etapa 2 - Análisis'!$AA$8,IF(U109=44,'Etapa 2 - Análisis'!$AB$8,IF(U109=45,'Etapa 2 - Análisis'!$AC$8,IF(U109=46,'Etapa 2 - Análisis'!$AD$8,IF(U109=47,'Etapa 2 - Análisis'!$AE$8,IF(U109=48,'Etapa 2 - Análisis'!$AF$8,IF(U109=49,'Etapa 2 - Análisis'!$AG$8,IF(U109="","NO APLICA","Sin Zona"))))))))))))))))))))))))))))))))))))))))))))))))))</f>
        <v>Sin Zona</v>
      </c>
      <c r="W109" s="219" t="s">
        <v>766</v>
      </c>
      <c r="X109" s="285" t="s">
        <v>455</v>
      </c>
      <c r="Y109" s="286"/>
      <c r="Z109" s="223" t="s">
        <v>769</v>
      </c>
      <c r="AA109" s="230" t="s">
        <v>770</v>
      </c>
    </row>
    <row r="110" spans="1:27" ht="7.5" customHeight="1" x14ac:dyDescent="0.25">
      <c r="A110" s="228"/>
      <c r="B110" s="224"/>
      <c r="C110" s="220"/>
      <c r="D110" s="223" t="s">
        <v>761</v>
      </c>
      <c r="E110" s="224"/>
      <c r="F110" s="220"/>
      <c r="G110" s="35"/>
      <c r="H110" s="220"/>
      <c r="I110" s="35"/>
      <c r="J110" s="35"/>
      <c r="K110" s="222"/>
      <c r="L110" s="220"/>
      <c r="M110" s="224"/>
      <c r="N110" s="66" t="s">
        <v>218</v>
      </c>
      <c r="O110" s="35" t="str">
        <f t="shared" ref="O110:P113" si="44">IF($C$109="Oportunidad","NO APLICA","")</f>
        <v>NO APLICA</v>
      </c>
      <c r="P110" s="35" t="str">
        <f t="shared" si="44"/>
        <v>NO APLICA</v>
      </c>
      <c r="Q110" s="220"/>
      <c r="R110" s="35"/>
      <c r="S110" s="220"/>
      <c r="T110" s="35"/>
      <c r="U110" s="35"/>
      <c r="V110" s="222"/>
      <c r="W110" s="220"/>
      <c r="X110" s="287"/>
      <c r="Y110" s="288"/>
      <c r="Z110" s="224"/>
      <c r="AA110" s="231"/>
    </row>
    <row r="111" spans="1:27" x14ac:dyDescent="0.25">
      <c r="A111" s="228"/>
      <c r="B111" s="224"/>
      <c r="C111" s="220"/>
      <c r="D111" s="224"/>
      <c r="E111" s="224"/>
      <c r="F111" s="220"/>
      <c r="G111" s="35"/>
      <c r="H111" s="220"/>
      <c r="I111" s="35"/>
      <c r="J111" s="35"/>
      <c r="K111" s="222"/>
      <c r="L111" s="220"/>
      <c r="M111" s="224"/>
      <c r="N111" s="66" t="s">
        <v>218</v>
      </c>
      <c r="O111" s="35" t="str">
        <f t="shared" si="44"/>
        <v>NO APLICA</v>
      </c>
      <c r="P111" s="35" t="str">
        <f t="shared" si="44"/>
        <v>NO APLICA</v>
      </c>
      <c r="Q111" s="220"/>
      <c r="R111" s="35"/>
      <c r="S111" s="220"/>
      <c r="T111" s="35"/>
      <c r="U111" s="35"/>
      <c r="V111" s="222"/>
      <c r="W111" s="220"/>
      <c r="X111" s="287"/>
      <c r="Y111" s="288"/>
      <c r="Z111" s="224"/>
      <c r="AA111" s="231"/>
    </row>
    <row r="112" spans="1:27" ht="7.5" customHeight="1" x14ac:dyDescent="0.25">
      <c r="A112" s="228"/>
      <c r="B112" s="224"/>
      <c r="C112" s="220"/>
      <c r="D112" s="224"/>
      <c r="E112" s="224"/>
      <c r="F112" s="220"/>
      <c r="G112" s="35"/>
      <c r="H112" s="220"/>
      <c r="I112" s="35"/>
      <c r="J112" s="35"/>
      <c r="K112" s="222"/>
      <c r="L112" s="220"/>
      <c r="M112" s="224"/>
      <c r="N112" s="66" t="s">
        <v>218</v>
      </c>
      <c r="O112" s="35" t="str">
        <f t="shared" si="44"/>
        <v>NO APLICA</v>
      </c>
      <c r="P112" s="35" t="str">
        <f t="shared" si="44"/>
        <v>NO APLICA</v>
      </c>
      <c r="Q112" s="220"/>
      <c r="R112" s="35"/>
      <c r="S112" s="220"/>
      <c r="T112" s="35"/>
      <c r="U112" s="35"/>
      <c r="V112" s="222"/>
      <c r="W112" s="220"/>
      <c r="X112" s="287"/>
      <c r="Y112" s="288"/>
      <c r="Z112" s="224"/>
      <c r="AA112" s="231"/>
    </row>
    <row r="113" spans="1:27" ht="9" customHeight="1" x14ac:dyDescent="0.25">
      <c r="A113" s="228"/>
      <c r="B113" s="225"/>
      <c r="C113" s="221"/>
      <c r="D113" s="225"/>
      <c r="E113" s="225"/>
      <c r="F113" s="221"/>
      <c r="G113" s="35"/>
      <c r="H113" s="221"/>
      <c r="I113" s="35"/>
      <c r="J113" s="35"/>
      <c r="K113" s="222"/>
      <c r="L113" s="221"/>
      <c r="M113" s="225"/>
      <c r="N113" s="66" t="s">
        <v>218</v>
      </c>
      <c r="O113" s="35" t="str">
        <f t="shared" si="44"/>
        <v>NO APLICA</v>
      </c>
      <c r="P113" s="35" t="str">
        <f t="shared" si="44"/>
        <v>NO APLICA</v>
      </c>
      <c r="Q113" s="221"/>
      <c r="R113" s="35"/>
      <c r="S113" s="221"/>
      <c r="T113" s="35"/>
      <c r="U113" s="35"/>
      <c r="V113" s="222"/>
      <c r="W113" s="221"/>
      <c r="X113" s="289"/>
      <c r="Y113" s="290"/>
      <c r="Z113" s="225"/>
      <c r="AA113" s="232"/>
    </row>
    <row r="114" spans="1:27" ht="61.5" customHeight="1" x14ac:dyDescent="0.25">
      <c r="A114" s="228">
        <v>22</v>
      </c>
      <c r="B114" s="223" t="s">
        <v>771</v>
      </c>
      <c r="C114" s="219" t="s">
        <v>288</v>
      </c>
      <c r="D114" s="81" t="s">
        <v>772</v>
      </c>
      <c r="E114" s="229" t="s">
        <v>773</v>
      </c>
      <c r="F114" s="219" t="s">
        <v>370</v>
      </c>
      <c r="G114" s="35">
        <f t="shared" si="38"/>
        <v>8</v>
      </c>
      <c r="H114" s="219" t="s">
        <v>372</v>
      </c>
      <c r="I114" s="35">
        <f t="shared" si="39"/>
        <v>10</v>
      </c>
      <c r="J114" s="35">
        <f t="shared" ref="J114" si="45">IF(AND(G114=1,I114=1),1,IF(AND(G114=1,I114=2),2,IF(AND(G114=1,I114=3),3,IF(AND(G114=1,I114=4),4,IF(AND(G114=1,I114=5),5,IF(AND(G114=2,I114=1),6,IF(AND(G114=2,I114=2),7,IF(AND(G114=2,I114=3),8,IF(AND(G114=2,I114=4),9,IF(AND(G114=2,I114=5),10,IF(AND(G114=3,I114=1),11,IF(AND(G114=3,I114=2),12,IF(AND(G114=3,I114=3),13,IF(AND(G114=3,I114=4),14,IF(AND(G114=3,I114=5),15,IF(AND(G114=4,I114=1),16,IF(AND(G114=4,I114=2),17,IF(AND(G114=4,I114=3),18,IF(AND(G114=4,I114=4),19,IF(AND(G114=4,I114=5),20,IF(AND(G114=5,I114=1),21,IF(AND(G114=5,I114=2),22,IF(AND(G114=5,I114=3),23,IF(AND(G114=5,I114=4),24,IF(AND(G114=5,I114=5),25,IF(AND(G114=1,I114=6),26,IF(AND(G114=1,I114=7),27,IF(AND(G114=1,I114=8),28,IF(AND(G114=2,I114=6),29,IF(AND(G114=2,I114=7),30,IF(AND(G114=2,I114=8),31,IF(AND(G114=3,I114=6),32,IF(AND(G114=3,I114=7),33,IF(AND(G114=3,I114=8),34,IF(AND(G114=4,I114=6),35,IF(AND(G114=4,I114=7),36,IF(AND(G114=4,I114=8),37,IF(AND(G114=5,I114=6),38,IF(AND(G114=5,I114=7),39,IF(AND(G114=5,I114=8),40,IF(AND(G114=6,I114=9),41,IF(AND(G114=6,I114=10),42,IF(AND(G114=6,I114=11),43,IF(AND(G114=7,I114=9),44,IF(AND(G114=7,I114=10),45,IF(AND(G114=7,I114=11),46,IF(AND(G114=8,I114=9),47,IF(AND(G114=8,I114=10),48,IF(AND(G114=8,I114=11),49,"Seleccione")))))))))))))))))))))))))))))))))))))))))))))))))</f>
        <v>48</v>
      </c>
      <c r="K114" s="222" t="str">
        <f>IF(J114=1,'Etapa 2 - Análisis'!$Y$4,IF(J114=2,'Etapa 2 - Análisis'!$Z$4,IF(J114=6,'Etapa 2 - Análisis'!$AD$4,IF(J114=7,'Etapa 2 - Análisis'!$AE$4,IF(J114=11,'Etapa 2 - Análisis'!$AI$4,IF(J114=3,'Etapa 2 - Análisis'!$AA$4,IF(J114=8,'Etapa 2 - Análisis'!$AF$4,IF(J114=12,'Etapa 2 - Análisis'!$AJ$4,IF(J114=16,'Etapa 2 - Análisis'!$AN$4,IF(J114=4,'Etapa 2 - Análisis'!$AB$4,IF(J114=5,'Etapa 2 - Análisis'!$AC$4,IF(J114=9,'Etapa 2 - Análisis'!$AG$4,IF(J114=13,'Etapa 2 - Análisis'!$AK$4,IF(J114=17,'Etapa 2 - Análisis'!$AO$4,IF(J114=18,'Etapa 2 - Análisis'!$AP$4,IF(J114=21,'Etapa 2 - Análisis'!$AS$4,IF(J114=22,'Etapa 2 - Análisis'!$AT$4,IF(J114=10,'Etapa 2 - Análisis'!$AH$4,IF(J114=14,'Etapa 2 - Análisis'!$AL$4,IF(J114=15,'Etapa 2 - Análisis'!$AM$4,IF(J114=19,'Etapa 2 - Análisis'!$AQ$4,IF(J114=20,'Etapa 2 - Análisis'!$AR$4,IF(J114=23,'Etapa 2 - Análisis'!$AU$4,IF(J114=24,'Etapa 2 - Análisis'!$AV$4,IF(J114=25,'Etapa 2 - Análisis'!$AW$4,IF(J114=26,'Etapa 2 - Análisis'!$Y$13,IF(J114=27,'Etapa 2 - Análisis'!$Z$13,IF(J114=28,'Etapa 2 - Análisis'!$AA$13,IF(J114=29,'Etapa 2 - Análisis'!$AB$13,IF(J114=30,'Etapa 2 - Análisis'!$AC$13,IF(J114=31,'Etapa 2 - Análisis'!$AD$13,IF(J114=32,'Etapa 2 - Análisis'!$AE$13,IF(J114=33,'Etapa 2 - Análisis'!$AF$13,IF(J114=34,'Etapa 2 - Análisis'!$AG$13,IF(J114=35,'Etapa 2 - Análisis'!$AH$13,IF(J114=36,'Etapa 2 - Análisis'!$AI$13,IF(J114=37,'Etapa 2 - Análisis'!$AJ$13,IF(J114=38,'Etapa 2 - Análisis'!$AK$13,IF(J114=39,'Etapa 2 - Análisis'!$AL$13,IF(J114=40,'Etapa 2 - Análisis'!$AM$13,IF(J114=41,'Etapa 2 - Análisis'!$Y$8,IF(J114=42,'Etapa 2 - Análisis'!$Z$8,IF(J114=43,'Etapa 2 - Análisis'!$AA$8,IF(J114=44,'Etapa 2 - Análisis'!$AB$8,IF(J114=45,'Etapa 2 - Análisis'!$AC$8,IF(J114=46,'Etapa 2 - Análisis'!$AD$8,IF(J114=47,'Etapa 2 - Análisis'!$AE$8,IF(J114=48,'Etapa 2 - Análisis'!$AF$8,IF(J114=49,'Etapa 2 - Análisis'!$AG$8,"Sin Zona")))))))))))))))))))))))))))))))))))))))))))))))))</f>
        <v>ZONA DE OPORTUNIDAD BENEFICIOSA</v>
      </c>
      <c r="L114" s="219" t="s">
        <v>378</v>
      </c>
      <c r="M114" s="65" t="s">
        <v>775</v>
      </c>
      <c r="N114" s="66" t="s">
        <v>218</v>
      </c>
      <c r="O114" s="35" t="str">
        <f>IF($C$114="Oportunidad","NO APLICA","")</f>
        <v>NO APLICA</v>
      </c>
      <c r="P114" s="35" t="str">
        <f>IF($C$114="Oportunidad","NO APLICA","")</f>
        <v>NO APLICA</v>
      </c>
      <c r="Q114" s="219" t="s">
        <v>218</v>
      </c>
      <c r="R114" s="35">
        <f t="shared" si="41"/>
        <v>0</v>
      </c>
      <c r="S114" s="219" t="s">
        <v>218</v>
      </c>
      <c r="T114" s="35">
        <f t="shared" si="42"/>
        <v>0</v>
      </c>
      <c r="U114" s="35" t="str">
        <f t="shared" ref="U114" si="46">IF(AND(R114=1,T114=1),1,IF(AND(R114=1,T114=2),2,IF(AND(R114=1,T114=3),3,IF(AND(R114=1,T114=4),4,IF(AND(R114=1,T114=5),5,IF(AND(R114=2,T114=1),6,IF(AND(R114=2,T114=2),7,IF(AND(R114=2,T114=3),8,IF(AND(R114=2,T114=4),9,IF(AND(R114=2,T114=5),10,IF(AND(R114=3,T114=1),11,IF(AND(R114=3,T114=2),12,IF(AND(R114=3,T114=3),13,IF(AND(R114=3,T114=4),14,IF(AND(R114=3,T114=5),15,IF(AND(R114=4,T114=1),16,IF(AND(R114=4,T114=2),17,IF(AND(R114=4,T114=3),18,IF(AND(R114=4,T114=4),19,IF(AND(R114=4,T114=5),20,IF(AND(R114=5,T114=1),21,IF(AND(R114=5,T114=2),22,IF(AND(R114=5,T114=3),23,IF(AND(R114=5,T114=4),24,IF(AND(R114=5,T114=5),25,IF(AND(R114=1,T114=6),26,IF(AND(R114=1,T114=7),27,IF(AND(R114=1,T114=8),28,IF(AND(R114=2,T114=6),29,IF(AND(R114=2,T114=7),30,IF(AND(R114=2,T114=8),31,IF(AND(R114=3,T114=6),32,IF(AND(R114=3,T114=7),33,IF(AND(R114=3,T114=8),34,IF(AND(R114=4,T114=6),35,IF(AND(R114=4,T114=7),36,IF(AND(R114=4,T114=8),37,IF(AND(R114=5,T114=6),38,IF(AND(R114=5,T114=7),39,IF(AND(R114=5,T114=8),40,IF(AND(R114=6,T114=9),41,IF(AND(R114=6,T114=10),42,IF(AND(R114=6,T114=11),43,IF(AND(R114=7,T114=9),44,IF(AND(R114=7,T114=10),45,IF(AND(R114=7,T114=11),46,IF(AND(R114=8,T114=9),47,IF(AND(R114=8,T114=10),48,IF(AND(R114=8,T114=11),49,IF(AND(R114="",T114=""),"","Seleccione"))))))))))))))))))))))))))))))))))))))))))))))))))</f>
        <v>Seleccione</v>
      </c>
      <c r="V114" s="222" t="str">
        <f>IF(U114=1,'Etapa 2 - Análisis'!$Y$4,IF(U114=2,'Etapa 2 - Análisis'!$Z$4,IF(U114=6,'Etapa 2 - Análisis'!$AD$4,IF(U114=7,'Etapa 2 - Análisis'!$AE$4,IF(U114=11,'Etapa 2 - Análisis'!$AI$4,IF(U114=3,'Etapa 2 - Análisis'!$AA$4,IF(U114=8,'Etapa 2 - Análisis'!$AF$4,IF(U114=12,'Etapa 2 - Análisis'!$AJ$4,IF(U114=16,'Etapa 2 - Análisis'!$AN$4,IF(U114=4,'Etapa 2 - Análisis'!$AB$4,IF(U114=5,'Etapa 2 - Análisis'!$AC$4,IF(U114=9,'Etapa 2 - Análisis'!$AF$4,IF(U114=13,'Etapa 2 - Análisis'!$AK$4,IF(U114=17,'Etapa 2 - Análisis'!$AO$4,IF(U114=18,'Etapa 2 - Análisis'!$AP$4,IF(U114=21,'Etapa 2 - Análisis'!$AS$4,IF(U114=22,'Etapa 2 - Análisis'!$AT$4,IF(U114=10,'Etapa 2 - Análisis'!$AH$4,IF(U114=14,'Etapa 2 - Análisis'!$AL$4,IF(U114=15,'Etapa 2 - Análisis'!$AM$4,IF(U114=19,'Etapa 2 - Análisis'!$AQ$4,IF(U114=20,'Etapa 2 - Análisis'!$AR$4,IF(U114=23,'Etapa 2 - Análisis'!$AU$4,IF(U114=24,'Etapa 2 - Análisis'!$AV$4,IF(U114=25,'Etapa 2 - Análisis'!$AW$4,IF(U114=26,'Etapa 2 - Análisis'!$Y$13,IF(U114=27,'Etapa 2 - Análisis'!$Z$13,IF(U114=28,'Etapa 2 - Análisis'!$AA$13,IF(U114=29,'Etapa 2 - Análisis'!$AB$13,IF(U114=30,'Etapa 2 - Análisis'!$AC$13,IF(U114=31,'Etapa 2 - Análisis'!$AD$13,IF(U114=32,'Etapa 2 - Análisis'!$AE$13,IF(U114=33,'Etapa 2 - Análisis'!$AF$13,IF(U114=34,'Etapa 2 - Análisis'!$AG$13,IF(U114=35,'Etapa 2 - Análisis'!$AH$13,IF(U114=36,'Etapa 2 - Análisis'!$AI$13,IF(U114=37,'Etapa 2 - Análisis'!$AJ$13,IF(U114=38,'Etapa 2 - Análisis'!$AK$13,IF(U114=39,'Etapa 2 - Análisis'!$AL$13,IF(U114=40,'Etapa 2 - Análisis'!$AM$13,IF(U114=41,'Etapa 2 - Análisis'!$Y$8,IF(U114=42,'Etapa 2 - Análisis'!$Z$8,IF(U114=43,'Etapa 2 - Análisis'!$AA$8,IF(U114=44,'Etapa 2 - Análisis'!$AB$8,IF(U114=45,'Etapa 2 - Análisis'!$AC$8,IF(U114=46,'Etapa 2 - Análisis'!$AD$8,IF(U114=47,'Etapa 2 - Análisis'!$AE$8,IF(U114=48,'Etapa 2 - Análisis'!$AF$8,IF(U114=49,'Etapa 2 - Análisis'!$AG$8,IF(U114="","NO APLICA","Sin Zona"))))))))))))))))))))))))))))))))))))))))))))))))))</f>
        <v>Sin Zona</v>
      </c>
      <c r="W114" s="81" t="s">
        <v>424</v>
      </c>
      <c r="X114" s="226" t="s">
        <v>777</v>
      </c>
      <c r="Y114" s="227"/>
      <c r="Z114" s="81" t="s">
        <v>778</v>
      </c>
      <c r="AA114" s="230" t="s">
        <v>779</v>
      </c>
    </row>
    <row r="115" spans="1:27" ht="48.75" customHeight="1" x14ac:dyDescent="0.25">
      <c r="A115" s="228"/>
      <c r="B115" s="224"/>
      <c r="C115" s="220"/>
      <c r="D115" s="81" t="s">
        <v>774</v>
      </c>
      <c r="E115" s="229"/>
      <c r="F115" s="220"/>
      <c r="G115" s="35"/>
      <c r="H115" s="220"/>
      <c r="I115" s="35"/>
      <c r="J115" s="35"/>
      <c r="K115" s="222"/>
      <c r="L115" s="220"/>
      <c r="M115" s="65" t="s">
        <v>776</v>
      </c>
      <c r="N115" s="66" t="s">
        <v>218</v>
      </c>
      <c r="O115" s="35" t="str">
        <f t="shared" ref="O115:P118" si="47">IF($C$114="Oportunidad","NO APLICA","")</f>
        <v>NO APLICA</v>
      </c>
      <c r="P115" s="35" t="str">
        <f t="shared" si="47"/>
        <v>NO APLICA</v>
      </c>
      <c r="Q115" s="220"/>
      <c r="R115" s="35"/>
      <c r="S115" s="220"/>
      <c r="T115" s="35"/>
      <c r="U115" s="35"/>
      <c r="V115" s="222"/>
      <c r="W115" s="81" t="s">
        <v>439</v>
      </c>
      <c r="X115" s="226" t="s">
        <v>455</v>
      </c>
      <c r="Y115" s="227"/>
      <c r="Z115" s="81" t="s">
        <v>780</v>
      </c>
      <c r="AA115" s="231"/>
    </row>
    <row r="116" spans="1:27" x14ac:dyDescent="0.25">
      <c r="A116" s="228"/>
      <c r="B116" s="224"/>
      <c r="C116" s="220"/>
      <c r="D116" s="81"/>
      <c r="E116" s="229"/>
      <c r="F116" s="220"/>
      <c r="G116" s="35"/>
      <c r="H116" s="220"/>
      <c r="I116" s="35"/>
      <c r="J116" s="35"/>
      <c r="K116" s="222"/>
      <c r="L116" s="220"/>
      <c r="M116" s="65"/>
      <c r="N116" s="66" t="s">
        <v>218</v>
      </c>
      <c r="O116" s="35" t="str">
        <f t="shared" si="47"/>
        <v>NO APLICA</v>
      </c>
      <c r="P116" s="35" t="str">
        <f t="shared" si="47"/>
        <v>NO APLICA</v>
      </c>
      <c r="Q116" s="220"/>
      <c r="R116" s="35"/>
      <c r="S116" s="220"/>
      <c r="T116" s="35"/>
      <c r="U116" s="35"/>
      <c r="V116" s="222"/>
      <c r="W116" s="81"/>
      <c r="X116" s="84"/>
      <c r="Y116" s="84"/>
      <c r="Z116" s="81"/>
      <c r="AA116" s="231"/>
    </row>
    <row r="117" spans="1:27" x14ac:dyDescent="0.25">
      <c r="A117" s="228"/>
      <c r="B117" s="224"/>
      <c r="C117" s="220"/>
      <c r="D117" s="81"/>
      <c r="E117" s="229"/>
      <c r="F117" s="220"/>
      <c r="G117" s="35"/>
      <c r="H117" s="220"/>
      <c r="I117" s="35"/>
      <c r="J117" s="35"/>
      <c r="K117" s="222"/>
      <c r="L117" s="220"/>
      <c r="M117" s="65"/>
      <c r="N117" s="66" t="s">
        <v>218</v>
      </c>
      <c r="O117" s="35" t="str">
        <f t="shared" si="47"/>
        <v>NO APLICA</v>
      </c>
      <c r="P117" s="35" t="str">
        <f t="shared" si="47"/>
        <v>NO APLICA</v>
      </c>
      <c r="Q117" s="220"/>
      <c r="R117" s="35"/>
      <c r="S117" s="220"/>
      <c r="T117" s="35"/>
      <c r="U117" s="35"/>
      <c r="V117" s="222"/>
      <c r="W117" s="81"/>
      <c r="X117" s="84"/>
      <c r="Y117" s="84"/>
      <c r="Z117" s="81"/>
      <c r="AA117" s="231"/>
    </row>
    <row r="118" spans="1:27" x14ac:dyDescent="0.25">
      <c r="A118" s="228"/>
      <c r="B118" s="225"/>
      <c r="C118" s="221"/>
      <c r="E118" s="229"/>
      <c r="F118" s="221"/>
      <c r="G118" s="35"/>
      <c r="H118" s="221"/>
      <c r="I118" s="35"/>
      <c r="J118" s="35"/>
      <c r="K118" s="222"/>
      <c r="L118" s="221"/>
      <c r="M118" s="65"/>
      <c r="N118" s="66" t="s">
        <v>218</v>
      </c>
      <c r="O118" s="35" t="str">
        <f t="shared" si="47"/>
        <v>NO APLICA</v>
      </c>
      <c r="P118" s="35" t="str">
        <f t="shared" si="47"/>
        <v>NO APLICA</v>
      </c>
      <c r="Q118" s="221"/>
      <c r="R118" s="35"/>
      <c r="S118" s="221"/>
      <c r="T118" s="35"/>
      <c r="U118" s="35"/>
      <c r="V118" s="222"/>
      <c r="W118" s="106"/>
      <c r="X118" s="122"/>
      <c r="Y118" s="122"/>
      <c r="Z118" s="106"/>
      <c r="AA118" s="232"/>
    </row>
    <row r="119" spans="1:27" ht="110.25" customHeight="1" x14ac:dyDescent="0.25">
      <c r="A119" s="228">
        <v>23</v>
      </c>
      <c r="B119" s="223" t="s">
        <v>781</v>
      </c>
      <c r="C119" s="219" t="s">
        <v>288</v>
      </c>
      <c r="D119" s="65" t="s">
        <v>782</v>
      </c>
      <c r="E119" s="229" t="s">
        <v>783</v>
      </c>
      <c r="F119" s="219" t="s">
        <v>370</v>
      </c>
      <c r="G119" s="35">
        <f t="shared" si="38"/>
        <v>8</v>
      </c>
      <c r="H119" s="219" t="s">
        <v>372</v>
      </c>
      <c r="I119" s="35">
        <f t="shared" si="39"/>
        <v>10</v>
      </c>
      <c r="J119" s="35">
        <f t="shared" ref="J119" si="48">IF(AND(G119=1,I119=1),1,IF(AND(G119=1,I119=2),2,IF(AND(G119=1,I119=3),3,IF(AND(G119=1,I119=4),4,IF(AND(G119=1,I119=5),5,IF(AND(G119=2,I119=1),6,IF(AND(G119=2,I119=2),7,IF(AND(G119=2,I119=3),8,IF(AND(G119=2,I119=4),9,IF(AND(G119=2,I119=5),10,IF(AND(G119=3,I119=1),11,IF(AND(G119=3,I119=2),12,IF(AND(G119=3,I119=3),13,IF(AND(G119=3,I119=4),14,IF(AND(G119=3,I119=5),15,IF(AND(G119=4,I119=1),16,IF(AND(G119=4,I119=2),17,IF(AND(G119=4,I119=3),18,IF(AND(G119=4,I119=4),19,IF(AND(G119=4,I119=5),20,IF(AND(G119=5,I119=1),21,IF(AND(G119=5,I119=2),22,IF(AND(G119=5,I119=3),23,IF(AND(G119=5,I119=4),24,IF(AND(G119=5,I119=5),25,IF(AND(G119=1,I119=6),26,IF(AND(G119=1,I119=7),27,IF(AND(G119=1,I119=8),28,IF(AND(G119=2,I119=6),29,IF(AND(G119=2,I119=7),30,IF(AND(G119=2,I119=8),31,IF(AND(G119=3,I119=6),32,IF(AND(G119=3,I119=7),33,IF(AND(G119=3,I119=8),34,IF(AND(G119=4,I119=6),35,IF(AND(G119=4,I119=7),36,IF(AND(G119=4,I119=8),37,IF(AND(G119=5,I119=6),38,IF(AND(G119=5,I119=7),39,IF(AND(G119=5,I119=8),40,IF(AND(G119=6,I119=9),41,IF(AND(G119=6,I119=10),42,IF(AND(G119=6,I119=11),43,IF(AND(G119=7,I119=9),44,IF(AND(G119=7,I119=10),45,IF(AND(G119=7,I119=11),46,IF(AND(G119=8,I119=9),47,IF(AND(G119=8,I119=10),48,IF(AND(G119=8,I119=11),49,"Seleccione")))))))))))))))))))))))))))))))))))))))))))))))))</f>
        <v>48</v>
      </c>
      <c r="K119" s="222" t="str">
        <f>IF(J119=1,'Etapa 2 - Análisis'!$Y$4,IF(J119=2,'Etapa 2 - Análisis'!$Z$4,IF(J119=6,'Etapa 2 - Análisis'!$AD$4,IF(J119=7,'Etapa 2 - Análisis'!$AE$4,IF(J119=11,'Etapa 2 - Análisis'!$AI$4,IF(J119=3,'Etapa 2 - Análisis'!$AA$4,IF(J119=8,'Etapa 2 - Análisis'!$AF$4,IF(J119=12,'Etapa 2 - Análisis'!$AJ$4,IF(J119=16,'Etapa 2 - Análisis'!$AN$4,IF(J119=4,'Etapa 2 - Análisis'!$AB$4,IF(J119=5,'Etapa 2 - Análisis'!$AC$4,IF(J119=9,'Etapa 2 - Análisis'!$AG$4,IF(J119=13,'Etapa 2 - Análisis'!$AK$4,IF(J119=17,'Etapa 2 - Análisis'!$AO$4,IF(J119=18,'Etapa 2 - Análisis'!$AP$4,IF(J119=21,'Etapa 2 - Análisis'!$AS$4,IF(J119=22,'Etapa 2 - Análisis'!$AT$4,IF(J119=10,'Etapa 2 - Análisis'!$AH$4,IF(J119=14,'Etapa 2 - Análisis'!$AL$4,IF(J119=15,'Etapa 2 - Análisis'!$AM$4,IF(J119=19,'Etapa 2 - Análisis'!$AQ$4,IF(J119=20,'Etapa 2 - Análisis'!$AR$4,IF(J119=23,'Etapa 2 - Análisis'!$AU$4,IF(J119=24,'Etapa 2 - Análisis'!$AV$4,IF(J119=25,'Etapa 2 - Análisis'!$AW$4,IF(J119=26,'Etapa 2 - Análisis'!$Y$13,IF(J119=27,'Etapa 2 - Análisis'!$Z$13,IF(J119=28,'Etapa 2 - Análisis'!$AA$13,IF(J119=29,'Etapa 2 - Análisis'!$AB$13,IF(J119=30,'Etapa 2 - Análisis'!$AC$13,IF(J119=31,'Etapa 2 - Análisis'!$AD$13,IF(J119=32,'Etapa 2 - Análisis'!$AE$13,IF(J119=33,'Etapa 2 - Análisis'!$AF$13,IF(J119=34,'Etapa 2 - Análisis'!$AG$13,IF(J119=35,'Etapa 2 - Análisis'!$AH$13,IF(J119=36,'Etapa 2 - Análisis'!$AI$13,IF(J119=37,'Etapa 2 - Análisis'!$AJ$13,IF(J119=38,'Etapa 2 - Análisis'!$AK$13,IF(J119=39,'Etapa 2 - Análisis'!$AL$13,IF(J119=40,'Etapa 2 - Análisis'!$AM$13,IF(J119=41,'Etapa 2 - Análisis'!$Y$8,IF(J119=42,'Etapa 2 - Análisis'!$Z$8,IF(J119=43,'Etapa 2 - Análisis'!$AA$8,IF(J119=44,'Etapa 2 - Análisis'!$AB$8,IF(J119=45,'Etapa 2 - Análisis'!$AC$8,IF(J119=46,'Etapa 2 - Análisis'!$AD$8,IF(J119=47,'Etapa 2 - Análisis'!$AE$8,IF(J119=48,'Etapa 2 - Análisis'!$AF$8,IF(J119=49,'Etapa 2 - Análisis'!$AG$8,"Sin Zona")))))))))))))))))))))))))))))))))))))))))))))))))</f>
        <v>ZONA DE OPORTUNIDAD BENEFICIOSA</v>
      </c>
      <c r="L119" s="219" t="s">
        <v>378</v>
      </c>
      <c r="M119" s="65" t="s">
        <v>784</v>
      </c>
      <c r="N119" s="66" t="s">
        <v>218</v>
      </c>
      <c r="O119" s="35" t="str">
        <f>IF($C$119="Oportunidad","NO APLICA","")</f>
        <v>NO APLICA</v>
      </c>
      <c r="P119" s="35" t="str">
        <f>IF($C$119="Oportunidad","NO APLICA","")</f>
        <v>NO APLICA</v>
      </c>
      <c r="Q119" s="219" t="s">
        <v>218</v>
      </c>
      <c r="R119" s="35">
        <f t="shared" si="41"/>
        <v>0</v>
      </c>
      <c r="S119" s="219" t="s">
        <v>218</v>
      </c>
      <c r="T119" s="35">
        <f t="shared" si="42"/>
        <v>0</v>
      </c>
      <c r="U119" s="35" t="str">
        <f t="shared" ref="U119" si="49">IF(AND(R119=1,T119=1),1,IF(AND(R119=1,T119=2),2,IF(AND(R119=1,T119=3),3,IF(AND(R119=1,T119=4),4,IF(AND(R119=1,T119=5),5,IF(AND(R119=2,T119=1),6,IF(AND(R119=2,T119=2),7,IF(AND(R119=2,T119=3),8,IF(AND(R119=2,T119=4),9,IF(AND(R119=2,T119=5),10,IF(AND(R119=3,T119=1),11,IF(AND(R119=3,T119=2),12,IF(AND(R119=3,T119=3),13,IF(AND(R119=3,T119=4),14,IF(AND(R119=3,T119=5),15,IF(AND(R119=4,T119=1),16,IF(AND(R119=4,T119=2),17,IF(AND(R119=4,T119=3),18,IF(AND(R119=4,T119=4),19,IF(AND(R119=4,T119=5),20,IF(AND(R119=5,T119=1),21,IF(AND(R119=5,T119=2),22,IF(AND(R119=5,T119=3),23,IF(AND(R119=5,T119=4),24,IF(AND(R119=5,T119=5),25,IF(AND(R119=1,T119=6),26,IF(AND(R119=1,T119=7),27,IF(AND(R119=1,T119=8),28,IF(AND(R119=2,T119=6),29,IF(AND(R119=2,T119=7),30,IF(AND(R119=2,T119=8),31,IF(AND(R119=3,T119=6),32,IF(AND(R119=3,T119=7),33,IF(AND(R119=3,T119=8),34,IF(AND(R119=4,T119=6),35,IF(AND(R119=4,T119=7),36,IF(AND(R119=4,T119=8),37,IF(AND(R119=5,T119=6),38,IF(AND(R119=5,T119=7),39,IF(AND(R119=5,T119=8),40,IF(AND(R119=6,T119=9),41,IF(AND(R119=6,T119=10),42,IF(AND(R119=6,T119=11),43,IF(AND(R119=7,T119=9),44,IF(AND(R119=7,T119=10),45,IF(AND(R119=7,T119=11),46,IF(AND(R119=8,T119=9),47,IF(AND(R119=8,T119=10),48,IF(AND(R119=8,T119=11),49,IF(AND(R119="",T119=""),"","Seleccione"))))))))))))))))))))))))))))))))))))))))))))))))))</f>
        <v>Seleccione</v>
      </c>
      <c r="V119" s="222" t="str">
        <f>IF(U119=1,'Etapa 2 - Análisis'!$Y$4,IF(U119=2,'Etapa 2 - Análisis'!$Z$4,IF(U119=6,'Etapa 2 - Análisis'!$AD$4,IF(U119=7,'Etapa 2 - Análisis'!$AE$4,IF(U119=11,'Etapa 2 - Análisis'!$AI$4,IF(U119=3,'Etapa 2 - Análisis'!$AA$4,IF(U119=8,'Etapa 2 - Análisis'!$AF$4,IF(U119=12,'Etapa 2 - Análisis'!$AJ$4,IF(U119=16,'Etapa 2 - Análisis'!$AN$4,IF(U119=4,'Etapa 2 - Análisis'!$AB$4,IF(U119=5,'Etapa 2 - Análisis'!$AC$4,IF(U119=9,'Etapa 2 - Análisis'!$AF$4,IF(U119=13,'Etapa 2 - Análisis'!$AK$4,IF(U119=17,'Etapa 2 - Análisis'!$AO$4,IF(U119=18,'Etapa 2 - Análisis'!$AP$4,IF(U119=21,'Etapa 2 - Análisis'!$AS$4,IF(U119=22,'Etapa 2 - Análisis'!$AT$4,IF(U119=10,'Etapa 2 - Análisis'!$AH$4,IF(U119=14,'Etapa 2 - Análisis'!$AL$4,IF(U119=15,'Etapa 2 - Análisis'!$AM$4,IF(U119=19,'Etapa 2 - Análisis'!$AQ$4,IF(U119=20,'Etapa 2 - Análisis'!$AR$4,IF(U119=23,'Etapa 2 - Análisis'!$AU$4,IF(U119=24,'Etapa 2 - Análisis'!$AV$4,IF(U119=25,'Etapa 2 - Análisis'!$AW$4,IF(U119=26,'Etapa 2 - Análisis'!$Y$13,IF(U119=27,'Etapa 2 - Análisis'!$Z$13,IF(U119=28,'Etapa 2 - Análisis'!$AA$13,IF(U119=29,'Etapa 2 - Análisis'!$AB$13,IF(U119=30,'Etapa 2 - Análisis'!$AC$13,IF(U119=31,'Etapa 2 - Análisis'!$AD$13,IF(U119=32,'Etapa 2 - Análisis'!$AE$13,IF(U119=33,'Etapa 2 - Análisis'!$AF$13,IF(U119=34,'Etapa 2 - Análisis'!$AG$13,IF(U119=35,'Etapa 2 - Análisis'!$AH$13,IF(U119=36,'Etapa 2 - Análisis'!$AI$13,IF(U119=37,'Etapa 2 - Análisis'!$AJ$13,IF(U119=38,'Etapa 2 - Análisis'!$AK$13,IF(U119=39,'Etapa 2 - Análisis'!$AL$13,IF(U119=40,'Etapa 2 - Análisis'!$AM$13,IF(U119=41,'Etapa 2 - Análisis'!$Y$8,IF(U119=42,'Etapa 2 - Análisis'!$Z$8,IF(U119=43,'Etapa 2 - Análisis'!$AA$8,IF(U119=44,'Etapa 2 - Análisis'!$AB$8,IF(U119=45,'Etapa 2 - Análisis'!$AC$8,IF(U119=46,'Etapa 2 - Análisis'!$AD$8,IF(U119=47,'Etapa 2 - Análisis'!$AE$8,IF(U119=48,'Etapa 2 - Análisis'!$AF$8,IF(U119=49,'Etapa 2 - Análisis'!$AG$8,IF(U119="","NO APLICA","Sin Zona"))))))))))))))))))))))))))))))))))))))))))))))))))</f>
        <v>Sin Zona</v>
      </c>
      <c r="W119" s="81" t="s">
        <v>785</v>
      </c>
      <c r="X119" s="84" t="s">
        <v>455</v>
      </c>
      <c r="Y119" s="84" t="s">
        <v>456</v>
      </c>
      <c r="Z119" s="81" t="s">
        <v>786</v>
      </c>
      <c r="AA119" s="223" t="s">
        <v>787</v>
      </c>
    </row>
    <row r="120" spans="1:27" x14ac:dyDescent="0.25">
      <c r="A120" s="228"/>
      <c r="B120" s="224"/>
      <c r="C120" s="220"/>
      <c r="D120" s="65"/>
      <c r="E120" s="229"/>
      <c r="F120" s="220"/>
      <c r="G120" s="35"/>
      <c r="H120" s="220"/>
      <c r="I120" s="35"/>
      <c r="J120" s="35"/>
      <c r="K120" s="222"/>
      <c r="L120" s="220"/>
      <c r="M120" s="65"/>
      <c r="N120" s="66" t="s">
        <v>218</v>
      </c>
      <c r="O120" s="35" t="str">
        <f t="shared" ref="O120:P123" si="50">IF($C$119="Oportunidad","NO APLICA","")</f>
        <v>NO APLICA</v>
      </c>
      <c r="P120" s="35" t="str">
        <f t="shared" si="50"/>
        <v>NO APLICA</v>
      </c>
      <c r="Q120" s="220"/>
      <c r="R120" s="35"/>
      <c r="S120" s="220"/>
      <c r="T120" s="35"/>
      <c r="U120" s="35"/>
      <c r="V120" s="222"/>
      <c r="W120" s="195"/>
      <c r="X120" s="84"/>
      <c r="Y120" s="84"/>
      <c r="Z120" s="65"/>
      <c r="AA120" s="224"/>
    </row>
    <row r="121" spans="1:27" x14ac:dyDescent="0.25">
      <c r="A121" s="228"/>
      <c r="B121" s="224"/>
      <c r="C121" s="220"/>
      <c r="D121" s="65"/>
      <c r="E121" s="229"/>
      <c r="F121" s="220"/>
      <c r="G121" s="35"/>
      <c r="H121" s="220"/>
      <c r="I121" s="35"/>
      <c r="J121" s="35"/>
      <c r="K121" s="222"/>
      <c r="L121" s="220"/>
      <c r="M121" s="65"/>
      <c r="N121" s="66" t="s">
        <v>218</v>
      </c>
      <c r="O121" s="35" t="str">
        <f t="shared" si="50"/>
        <v>NO APLICA</v>
      </c>
      <c r="P121" s="35" t="str">
        <f t="shared" si="50"/>
        <v>NO APLICA</v>
      </c>
      <c r="Q121" s="220"/>
      <c r="R121" s="35"/>
      <c r="S121" s="220"/>
      <c r="T121" s="35"/>
      <c r="U121" s="35"/>
      <c r="V121" s="222"/>
      <c r="W121" s="195"/>
      <c r="X121" s="84"/>
      <c r="Y121" s="84"/>
      <c r="Z121" s="65"/>
      <c r="AA121" s="224"/>
    </row>
    <row r="122" spans="1:27" x14ac:dyDescent="0.25">
      <c r="A122" s="228"/>
      <c r="B122" s="224"/>
      <c r="C122" s="220"/>
      <c r="D122" s="65"/>
      <c r="E122" s="229"/>
      <c r="F122" s="220"/>
      <c r="G122" s="35"/>
      <c r="H122" s="220"/>
      <c r="I122" s="35"/>
      <c r="J122" s="35"/>
      <c r="K122" s="222"/>
      <c r="L122" s="220"/>
      <c r="M122" s="65"/>
      <c r="N122" s="66" t="s">
        <v>218</v>
      </c>
      <c r="O122" s="35" t="str">
        <f t="shared" si="50"/>
        <v>NO APLICA</v>
      </c>
      <c r="P122" s="35" t="str">
        <f t="shared" si="50"/>
        <v>NO APLICA</v>
      </c>
      <c r="Q122" s="220"/>
      <c r="R122" s="35"/>
      <c r="S122" s="220"/>
      <c r="T122" s="35"/>
      <c r="U122" s="35"/>
      <c r="V122" s="222"/>
      <c r="W122" s="65"/>
      <c r="X122" s="84"/>
      <c r="Y122" s="84"/>
      <c r="Z122" s="65"/>
      <c r="AA122" s="224"/>
    </row>
    <row r="123" spans="1:27" x14ac:dyDescent="0.25">
      <c r="A123" s="228"/>
      <c r="B123" s="225"/>
      <c r="C123" s="221"/>
      <c r="D123" s="65"/>
      <c r="E123" s="229"/>
      <c r="F123" s="221"/>
      <c r="G123" s="35"/>
      <c r="H123" s="221"/>
      <c r="I123" s="35"/>
      <c r="J123" s="35"/>
      <c r="K123" s="222"/>
      <c r="L123" s="221"/>
      <c r="M123" s="65"/>
      <c r="N123" s="66" t="s">
        <v>218</v>
      </c>
      <c r="O123" s="35" t="str">
        <f t="shared" si="50"/>
        <v>NO APLICA</v>
      </c>
      <c r="P123" s="35" t="str">
        <f t="shared" si="50"/>
        <v>NO APLICA</v>
      </c>
      <c r="Q123" s="221"/>
      <c r="R123" s="35"/>
      <c r="S123" s="221"/>
      <c r="T123" s="35"/>
      <c r="U123" s="35"/>
      <c r="V123" s="222"/>
      <c r="W123" s="65"/>
      <c r="X123" s="84"/>
      <c r="Y123" s="84"/>
      <c r="Z123" s="65"/>
      <c r="AA123" s="225"/>
    </row>
    <row r="124" spans="1:27" ht="79.5" customHeight="1" x14ac:dyDescent="0.25">
      <c r="A124" s="228">
        <v>24</v>
      </c>
      <c r="B124" s="233" t="s">
        <v>788</v>
      </c>
      <c r="C124" s="219" t="s">
        <v>288</v>
      </c>
      <c r="D124" s="65" t="s">
        <v>790</v>
      </c>
      <c r="E124" s="229" t="s">
        <v>791</v>
      </c>
      <c r="F124" s="219" t="s">
        <v>370</v>
      </c>
      <c r="G124" s="35">
        <f t="shared" si="38"/>
        <v>8</v>
      </c>
      <c r="H124" s="219" t="s">
        <v>373</v>
      </c>
      <c r="I124" s="35">
        <f t="shared" si="39"/>
        <v>11</v>
      </c>
      <c r="J124" s="35">
        <f t="shared" ref="J124" si="51">IF(AND(G124=1,I124=1),1,IF(AND(G124=1,I124=2),2,IF(AND(G124=1,I124=3),3,IF(AND(G124=1,I124=4),4,IF(AND(G124=1,I124=5),5,IF(AND(G124=2,I124=1),6,IF(AND(G124=2,I124=2),7,IF(AND(G124=2,I124=3),8,IF(AND(G124=2,I124=4),9,IF(AND(G124=2,I124=5),10,IF(AND(G124=3,I124=1),11,IF(AND(G124=3,I124=2),12,IF(AND(G124=3,I124=3),13,IF(AND(G124=3,I124=4),14,IF(AND(G124=3,I124=5),15,IF(AND(G124=4,I124=1),16,IF(AND(G124=4,I124=2),17,IF(AND(G124=4,I124=3),18,IF(AND(G124=4,I124=4),19,IF(AND(G124=4,I124=5),20,IF(AND(G124=5,I124=1),21,IF(AND(G124=5,I124=2),22,IF(AND(G124=5,I124=3),23,IF(AND(G124=5,I124=4),24,IF(AND(G124=5,I124=5),25,IF(AND(G124=1,I124=6),26,IF(AND(G124=1,I124=7),27,IF(AND(G124=1,I124=8),28,IF(AND(G124=2,I124=6),29,IF(AND(G124=2,I124=7),30,IF(AND(G124=2,I124=8),31,IF(AND(G124=3,I124=6),32,IF(AND(G124=3,I124=7),33,IF(AND(G124=3,I124=8),34,IF(AND(G124=4,I124=6),35,IF(AND(G124=4,I124=7),36,IF(AND(G124=4,I124=8),37,IF(AND(G124=5,I124=6),38,IF(AND(G124=5,I124=7),39,IF(AND(G124=5,I124=8),40,IF(AND(G124=6,I124=9),41,IF(AND(G124=6,I124=10),42,IF(AND(G124=6,I124=11),43,IF(AND(G124=7,I124=9),44,IF(AND(G124=7,I124=10),45,IF(AND(G124=7,I124=11),46,IF(AND(G124=8,I124=9),47,IF(AND(G124=8,I124=10),48,IF(AND(G124=8,I124=11),49,"Seleccione")))))))))))))))))))))))))))))))))))))))))))))))))</f>
        <v>49</v>
      </c>
      <c r="K124" s="222" t="str">
        <f>IF(J124=1,'Etapa 2 - Análisis'!$Y$4,IF(J124=2,'Etapa 2 - Análisis'!$Z$4,IF(J124=6,'Etapa 2 - Análisis'!$AD$4,IF(J124=7,'Etapa 2 - Análisis'!$AE$4,IF(J124=11,'Etapa 2 - Análisis'!$AI$4,IF(J124=3,'Etapa 2 - Análisis'!$AA$4,IF(J124=8,'Etapa 2 - Análisis'!$AF$4,IF(J124=12,'Etapa 2 - Análisis'!$AJ$4,IF(J124=16,'Etapa 2 - Análisis'!$AN$4,IF(J124=4,'Etapa 2 - Análisis'!$AB$4,IF(J124=5,'Etapa 2 - Análisis'!$AC$4,IF(J124=9,'Etapa 2 - Análisis'!$AG$4,IF(J124=13,'Etapa 2 - Análisis'!$AK$4,IF(J124=17,'Etapa 2 - Análisis'!$AO$4,IF(J124=18,'Etapa 2 - Análisis'!$AP$4,IF(J124=21,'Etapa 2 - Análisis'!$AS$4,IF(J124=22,'Etapa 2 - Análisis'!$AT$4,IF(J124=10,'Etapa 2 - Análisis'!$AH$4,IF(J124=14,'Etapa 2 - Análisis'!$AL$4,IF(J124=15,'Etapa 2 - Análisis'!$AM$4,IF(J124=19,'Etapa 2 - Análisis'!$AQ$4,IF(J124=20,'Etapa 2 - Análisis'!$AR$4,IF(J124=23,'Etapa 2 - Análisis'!$AU$4,IF(J124=24,'Etapa 2 - Análisis'!$AV$4,IF(J124=25,'Etapa 2 - Análisis'!$AW$4,IF(J124=26,'Etapa 2 - Análisis'!$Y$13,IF(J124=27,'Etapa 2 - Análisis'!$Z$13,IF(J124=28,'Etapa 2 - Análisis'!$AA$13,IF(J124=29,'Etapa 2 - Análisis'!$AB$13,IF(J124=30,'Etapa 2 - Análisis'!$AC$13,IF(J124=31,'Etapa 2 - Análisis'!$AD$13,IF(J124=32,'Etapa 2 - Análisis'!$AE$13,IF(J124=33,'Etapa 2 - Análisis'!$AF$13,IF(J124=34,'Etapa 2 - Análisis'!$AG$13,IF(J124=35,'Etapa 2 - Análisis'!$AH$13,IF(J124=36,'Etapa 2 - Análisis'!$AI$13,IF(J124=37,'Etapa 2 - Análisis'!$AJ$13,IF(J124=38,'Etapa 2 - Análisis'!$AK$13,IF(J124=39,'Etapa 2 - Análisis'!$AL$13,IF(J124=40,'Etapa 2 - Análisis'!$AM$13,IF(J124=41,'Etapa 2 - Análisis'!$Y$8,IF(J124=42,'Etapa 2 - Análisis'!$Z$8,IF(J124=43,'Etapa 2 - Análisis'!$AA$8,IF(J124=44,'Etapa 2 - Análisis'!$AB$8,IF(J124=45,'Etapa 2 - Análisis'!$AC$8,IF(J124=46,'Etapa 2 - Análisis'!$AD$8,IF(J124=47,'Etapa 2 - Análisis'!$AE$8,IF(J124=48,'Etapa 2 - Análisis'!$AF$8,IF(J124=49,'Etapa 2 - Análisis'!$AG$8,"Sin Zona")))))))))))))))))))))))))))))))))))))))))))))))))</f>
        <v>ZONA DE OPORTUNIDAD MUY BENEFICIOSA</v>
      </c>
      <c r="L124" s="219" t="s">
        <v>378</v>
      </c>
      <c r="M124" s="65" t="s">
        <v>796</v>
      </c>
      <c r="N124" s="66" t="s">
        <v>218</v>
      </c>
      <c r="O124" s="35" t="str">
        <f>IF($C$124="Oportunidad","NO APLICA","")</f>
        <v>NO APLICA</v>
      </c>
      <c r="P124" s="35" t="str">
        <f>IF($C$124="Oportunidad","NO APLICA","")</f>
        <v>NO APLICA</v>
      </c>
      <c r="Q124" s="219" t="s">
        <v>218</v>
      </c>
      <c r="R124" s="35">
        <f t="shared" si="41"/>
        <v>0</v>
      </c>
      <c r="S124" s="219" t="s">
        <v>218</v>
      </c>
      <c r="T124" s="35">
        <f t="shared" si="42"/>
        <v>0</v>
      </c>
      <c r="U124" s="35" t="str">
        <f t="shared" ref="U124" si="52">IF(AND(R124=1,T124=1),1,IF(AND(R124=1,T124=2),2,IF(AND(R124=1,T124=3),3,IF(AND(R124=1,T124=4),4,IF(AND(R124=1,T124=5),5,IF(AND(R124=2,T124=1),6,IF(AND(R124=2,T124=2),7,IF(AND(R124=2,T124=3),8,IF(AND(R124=2,T124=4),9,IF(AND(R124=2,T124=5),10,IF(AND(R124=3,T124=1),11,IF(AND(R124=3,T124=2),12,IF(AND(R124=3,T124=3),13,IF(AND(R124=3,T124=4),14,IF(AND(R124=3,T124=5),15,IF(AND(R124=4,T124=1),16,IF(AND(R124=4,T124=2),17,IF(AND(R124=4,T124=3),18,IF(AND(R124=4,T124=4),19,IF(AND(R124=4,T124=5),20,IF(AND(R124=5,T124=1),21,IF(AND(R124=5,T124=2),22,IF(AND(R124=5,T124=3),23,IF(AND(R124=5,T124=4),24,IF(AND(R124=5,T124=5),25,IF(AND(R124=1,T124=6),26,IF(AND(R124=1,T124=7),27,IF(AND(R124=1,T124=8),28,IF(AND(R124=2,T124=6),29,IF(AND(R124=2,T124=7),30,IF(AND(R124=2,T124=8),31,IF(AND(R124=3,T124=6),32,IF(AND(R124=3,T124=7),33,IF(AND(R124=3,T124=8),34,IF(AND(R124=4,T124=6),35,IF(AND(R124=4,T124=7),36,IF(AND(R124=4,T124=8),37,IF(AND(R124=5,T124=6),38,IF(AND(R124=5,T124=7),39,IF(AND(R124=5,T124=8),40,IF(AND(R124=6,T124=9),41,IF(AND(R124=6,T124=10),42,IF(AND(R124=6,T124=11),43,IF(AND(R124=7,T124=9),44,IF(AND(R124=7,T124=10),45,IF(AND(R124=7,T124=11),46,IF(AND(R124=8,T124=9),47,IF(AND(R124=8,T124=10),48,IF(AND(R124=8,T124=11),49,IF(AND(R124="",T124=""),"","Seleccione"))))))))))))))))))))))))))))))))))))))))))))))))))</f>
        <v>Seleccione</v>
      </c>
      <c r="V124" s="222" t="str">
        <f>IF(U124=1,'Etapa 2 - Análisis'!$Y$4,IF(U124=2,'Etapa 2 - Análisis'!$Z$4,IF(U124=6,'Etapa 2 - Análisis'!$AD$4,IF(U124=7,'Etapa 2 - Análisis'!$AE$4,IF(U124=11,'Etapa 2 - Análisis'!$AI$4,IF(U124=3,'Etapa 2 - Análisis'!$AA$4,IF(U124=8,'Etapa 2 - Análisis'!$AF$4,IF(U124=12,'Etapa 2 - Análisis'!$AJ$4,IF(U124=16,'Etapa 2 - Análisis'!$AN$4,IF(U124=4,'Etapa 2 - Análisis'!$AB$4,IF(U124=5,'Etapa 2 - Análisis'!$AC$4,IF(U124=9,'Etapa 2 - Análisis'!$AF$4,IF(U124=13,'Etapa 2 - Análisis'!$AK$4,IF(U124=17,'Etapa 2 - Análisis'!$AO$4,IF(U124=18,'Etapa 2 - Análisis'!$AP$4,IF(U124=21,'Etapa 2 - Análisis'!$AS$4,IF(U124=22,'Etapa 2 - Análisis'!$AT$4,IF(U124=10,'Etapa 2 - Análisis'!$AH$4,IF(U124=14,'Etapa 2 - Análisis'!$AL$4,IF(U124=15,'Etapa 2 - Análisis'!$AM$4,IF(U124=19,'Etapa 2 - Análisis'!$AQ$4,IF(U124=20,'Etapa 2 - Análisis'!$AR$4,IF(U124=23,'Etapa 2 - Análisis'!$AU$4,IF(U124=24,'Etapa 2 - Análisis'!$AV$4,IF(U124=25,'Etapa 2 - Análisis'!$AW$4,IF(U124=26,'Etapa 2 - Análisis'!$Y$13,IF(U124=27,'Etapa 2 - Análisis'!$Z$13,IF(U124=28,'Etapa 2 - Análisis'!$AA$13,IF(U124=29,'Etapa 2 - Análisis'!$AB$13,IF(U124=30,'Etapa 2 - Análisis'!$AC$13,IF(U124=31,'Etapa 2 - Análisis'!$AD$13,IF(U124=32,'Etapa 2 - Análisis'!$AE$13,IF(U124=33,'Etapa 2 - Análisis'!$AF$13,IF(U124=34,'Etapa 2 - Análisis'!$AG$13,IF(U124=35,'Etapa 2 - Análisis'!$AH$13,IF(U124=36,'Etapa 2 - Análisis'!$AI$13,IF(U124=37,'Etapa 2 - Análisis'!$AJ$13,IF(U124=38,'Etapa 2 - Análisis'!$AK$13,IF(U124=39,'Etapa 2 - Análisis'!$AL$13,IF(U124=40,'Etapa 2 - Análisis'!$AM$13,IF(U124=41,'Etapa 2 - Análisis'!$Y$8,IF(U124=42,'Etapa 2 - Análisis'!$Z$8,IF(U124=43,'Etapa 2 - Análisis'!$AA$8,IF(U124=44,'Etapa 2 - Análisis'!$AB$8,IF(U124=45,'Etapa 2 - Análisis'!$AC$8,IF(U124=46,'Etapa 2 - Análisis'!$AD$8,IF(U124=47,'Etapa 2 - Análisis'!$AE$8,IF(U124=48,'Etapa 2 - Análisis'!$AF$8,IF(U124=49,'Etapa 2 - Análisis'!$AG$8,IF(U124="","NO APLICA","Sin Zona"))))))))))))))))))))))))))))))))))))))))))))))))))</f>
        <v>Sin Zona</v>
      </c>
      <c r="W124" s="81" t="s">
        <v>802</v>
      </c>
      <c r="X124" s="226" t="s">
        <v>455</v>
      </c>
      <c r="Y124" s="227"/>
      <c r="Z124" s="81" t="s">
        <v>803</v>
      </c>
      <c r="AA124" s="223" t="s">
        <v>804</v>
      </c>
    </row>
    <row r="125" spans="1:27" ht="44.25" customHeight="1" x14ac:dyDescent="0.25">
      <c r="A125" s="228"/>
      <c r="B125" s="234"/>
      <c r="C125" s="220"/>
      <c r="D125" s="65" t="s">
        <v>792</v>
      </c>
      <c r="E125" s="229"/>
      <c r="F125" s="220"/>
      <c r="G125" s="35"/>
      <c r="H125" s="220"/>
      <c r="I125" s="35"/>
      <c r="J125" s="35"/>
      <c r="K125" s="222"/>
      <c r="L125" s="220"/>
      <c r="M125" s="65" t="s">
        <v>797</v>
      </c>
      <c r="N125" s="66" t="s">
        <v>218</v>
      </c>
      <c r="O125" s="35" t="str">
        <f t="shared" ref="O125:P128" si="53">IF($C$124="Oportunidad","NO APLICA","")</f>
        <v>NO APLICA</v>
      </c>
      <c r="P125" s="35" t="str">
        <f t="shared" si="53"/>
        <v>NO APLICA</v>
      </c>
      <c r="Q125" s="220"/>
      <c r="R125" s="35"/>
      <c r="S125" s="220"/>
      <c r="T125" s="35"/>
      <c r="U125" s="35"/>
      <c r="V125" s="222"/>
      <c r="W125" s="81" t="s">
        <v>802</v>
      </c>
      <c r="X125" s="226" t="s">
        <v>805</v>
      </c>
      <c r="Y125" s="227"/>
      <c r="Z125" s="65" t="s">
        <v>691</v>
      </c>
      <c r="AA125" s="224"/>
    </row>
    <row r="126" spans="1:27" ht="76.5" customHeight="1" x14ac:dyDescent="0.25">
      <c r="A126" s="228"/>
      <c r="B126" s="234"/>
      <c r="C126" s="220"/>
      <c r="D126" s="65" t="s">
        <v>793</v>
      </c>
      <c r="E126" s="229"/>
      <c r="F126" s="220"/>
      <c r="G126" s="35"/>
      <c r="H126" s="220"/>
      <c r="I126" s="35"/>
      <c r="J126" s="35"/>
      <c r="K126" s="222"/>
      <c r="L126" s="220"/>
      <c r="M126" s="65" t="s">
        <v>798</v>
      </c>
      <c r="N126" s="66" t="s">
        <v>218</v>
      </c>
      <c r="O126" s="35" t="str">
        <f t="shared" si="53"/>
        <v>NO APLICA</v>
      </c>
      <c r="P126" s="35" t="str">
        <f t="shared" si="53"/>
        <v>NO APLICA</v>
      </c>
      <c r="Q126" s="220"/>
      <c r="R126" s="35"/>
      <c r="S126" s="220"/>
      <c r="T126" s="35"/>
      <c r="U126" s="35"/>
      <c r="V126" s="222"/>
      <c r="W126" s="81" t="s">
        <v>802</v>
      </c>
      <c r="X126" s="226" t="s">
        <v>455</v>
      </c>
      <c r="Y126" s="227"/>
      <c r="Z126" s="65" t="s">
        <v>806</v>
      </c>
      <c r="AA126" s="224"/>
    </row>
    <row r="127" spans="1:27" x14ac:dyDescent="0.25">
      <c r="A127" s="228"/>
      <c r="B127" s="234"/>
      <c r="C127" s="220"/>
      <c r="D127" s="65"/>
      <c r="E127" s="229"/>
      <c r="F127" s="220"/>
      <c r="G127" s="35"/>
      <c r="H127" s="220"/>
      <c r="I127" s="35"/>
      <c r="J127" s="35"/>
      <c r="K127" s="222"/>
      <c r="L127" s="220"/>
      <c r="M127" s="65"/>
      <c r="N127" s="66" t="s">
        <v>218</v>
      </c>
      <c r="O127" s="35" t="str">
        <f t="shared" si="53"/>
        <v>NO APLICA</v>
      </c>
      <c r="P127" s="35" t="str">
        <f t="shared" si="53"/>
        <v>NO APLICA</v>
      </c>
      <c r="Q127" s="220"/>
      <c r="R127" s="35"/>
      <c r="S127" s="220"/>
      <c r="T127" s="35"/>
      <c r="U127" s="35"/>
      <c r="V127" s="222"/>
      <c r="W127" s="65"/>
      <c r="X127" s="84"/>
      <c r="Y127" s="84"/>
      <c r="Z127" s="65"/>
      <c r="AA127" s="224"/>
    </row>
    <row r="128" spans="1:27" x14ac:dyDescent="0.25">
      <c r="A128" s="228"/>
      <c r="B128" s="235"/>
      <c r="C128" s="221"/>
      <c r="D128" s="65"/>
      <c r="E128" s="229"/>
      <c r="F128" s="221"/>
      <c r="G128" s="35"/>
      <c r="H128" s="221"/>
      <c r="I128" s="35"/>
      <c r="J128" s="35"/>
      <c r="K128" s="222"/>
      <c r="L128" s="221"/>
      <c r="M128" s="65"/>
      <c r="N128" s="66" t="s">
        <v>218</v>
      </c>
      <c r="O128" s="35" t="str">
        <f t="shared" si="53"/>
        <v>NO APLICA</v>
      </c>
      <c r="P128" s="35" t="str">
        <f t="shared" si="53"/>
        <v>NO APLICA</v>
      </c>
      <c r="Q128" s="221"/>
      <c r="R128" s="35"/>
      <c r="S128" s="221"/>
      <c r="T128" s="35"/>
      <c r="U128" s="35"/>
      <c r="V128" s="222"/>
      <c r="W128" s="65"/>
      <c r="X128" s="84"/>
      <c r="Y128" s="84"/>
      <c r="Z128" s="65"/>
      <c r="AA128" s="225"/>
    </row>
    <row r="129" spans="1:27" ht="85.5" customHeight="1" x14ac:dyDescent="0.25">
      <c r="A129" s="228">
        <v>25</v>
      </c>
      <c r="B129" s="233" t="s">
        <v>789</v>
      </c>
      <c r="C129" s="219" t="s">
        <v>288</v>
      </c>
      <c r="D129" s="81" t="s">
        <v>794</v>
      </c>
      <c r="E129" s="229" t="s">
        <v>795</v>
      </c>
      <c r="F129" s="219" t="s">
        <v>370</v>
      </c>
      <c r="G129" s="35">
        <f t="shared" ref="G129" si="54">IF(F129="1 - Rara vez",1,IF(F129="2 - Improbable",2,IF(F129="3 - Posible",3,IF(F129="4 - Probable",4,IF(F129="5 - Casi seguro",5,IF(F129="1 - Baja",6,IF(F129="2 - Media",7,IF(F129="3 - Alta",8,IF(F129="Seleccione",0)))))))))</f>
        <v>8</v>
      </c>
      <c r="H129" s="219" t="s">
        <v>373</v>
      </c>
      <c r="I129" s="35">
        <f t="shared" ref="I129" si="55">IF(H129="1 -Insignificante",1,IF(H129="2 -Menor",2,IF(H129="3 -Moderado",3,IF(H129="5 -Moderado",6,IF(H129="4 -Mayor",4,IF(H129="10 -Mayor",7,IF(H129="5 -Catastrófico",5,IF(H129="20 -Catastrófico",8,IF(H129="1 - Mínimo/Leve",9,IF(H129="2 - Importante",10,IF(H129="3 - Fuerte",11,IF(H129="Seleccione",0))))))))))))</f>
        <v>11</v>
      </c>
      <c r="J129" s="35">
        <f t="shared" ref="J129" si="56">IF(AND(G129=1,I129=1),1,IF(AND(G129=1,I129=2),2,IF(AND(G129=1,I129=3),3,IF(AND(G129=1,I129=4),4,IF(AND(G129=1,I129=5),5,IF(AND(G129=2,I129=1),6,IF(AND(G129=2,I129=2),7,IF(AND(G129=2,I129=3),8,IF(AND(G129=2,I129=4),9,IF(AND(G129=2,I129=5),10,IF(AND(G129=3,I129=1),11,IF(AND(G129=3,I129=2),12,IF(AND(G129=3,I129=3),13,IF(AND(G129=3,I129=4),14,IF(AND(G129=3,I129=5),15,IF(AND(G129=4,I129=1),16,IF(AND(G129=4,I129=2),17,IF(AND(G129=4,I129=3),18,IF(AND(G129=4,I129=4),19,IF(AND(G129=4,I129=5),20,IF(AND(G129=5,I129=1),21,IF(AND(G129=5,I129=2),22,IF(AND(G129=5,I129=3),23,IF(AND(G129=5,I129=4),24,IF(AND(G129=5,I129=5),25,IF(AND(G129=1,I129=6),26,IF(AND(G129=1,I129=7),27,IF(AND(G129=1,I129=8),28,IF(AND(G129=2,I129=6),29,IF(AND(G129=2,I129=7),30,IF(AND(G129=2,I129=8),31,IF(AND(G129=3,I129=6),32,IF(AND(G129=3,I129=7),33,IF(AND(G129=3,I129=8),34,IF(AND(G129=4,I129=6),35,IF(AND(G129=4,I129=7),36,IF(AND(G129=4,I129=8),37,IF(AND(G129=5,I129=6),38,IF(AND(G129=5,I129=7),39,IF(AND(G129=5,I129=8),40,IF(AND(G129=6,I129=9),41,IF(AND(G129=6,I129=10),42,IF(AND(G129=6,I129=11),43,IF(AND(G129=7,I129=9),44,IF(AND(G129=7,I129=10),45,IF(AND(G129=7,I129=11),46,IF(AND(G129=8,I129=9),47,IF(AND(G129=8,I129=10),48,IF(AND(G129=8,I129=11),49,"Seleccione")))))))))))))))))))))))))))))))))))))))))))))))))</f>
        <v>49</v>
      </c>
      <c r="K129" s="222" t="str">
        <f>IF(J129=1,'Etapa 2 - Análisis'!$Y$4,IF(J129=2,'Etapa 2 - Análisis'!$Z$4,IF(J129=6,'Etapa 2 - Análisis'!$AD$4,IF(J129=7,'Etapa 2 - Análisis'!$AE$4,IF(J129=11,'Etapa 2 - Análisis'!$AI$4,IF(J129=3,'Etapa 2 - Análisis'!$AA$4,IF(J129=8,'Etapa 2 - Análisis'!$AF$4,IF(J129=12,'Etapa 2 - Análisis'!$AJ$4,IF(J129=16,'Etapa 2 - Análisis'!$AN$4,IF(J129=4,'Etapa 2 - Análisis'!$AB$4,IF(J129=5,'Etapa 2 - Análisis'!$AC$4,IF(J129=9,'Etapa 2 - Análisis'!$AG$4,IF(J129=13,'Etapa 2 - Análisis'!$AK$4,IF(J129=17,'Etapa 2 - Análisis'!$AO$4,IF(J129=18,'Etapa 2 - Análisis'!$AP$4,IF(J129=21,'Etapa 2 - Análisis'!$AS$4,IF(J129=22,'Etapa 2 - Análisis'!$AT$4,IF(J129=10,'Etapa 2 - Análisis'!$AH$4,IF(J129=14,'Etapa 2 - Análisis'!$AL$4,IF(J129=15,'Etapa 2 - Análisis'!$AM$4,IF(J129=19,'Etapa 2 - Análisis'!$AQ$4,IF(J129=20,'Etapa 2 - Análisis'!$AR$4,IF(J129=23,'Etapa 2 - Análisis'!$AU$4,IF(J129=24,'Etapa 2 - Análisis'!$AV$4,IF(J129=25,'Etapa 2 - Análisis'!$AW$4,IF(J129=26,'Etapa 2 - Análisis'!$Y$13,IF(J129=27,'Etapa 2 - Análisis'!$Z$13,IF(J129=28,'Etapa 2 - Análisis'!$AA$13,IF(J129=29,'Etapa 2 - Análisis'!$AB$13,IF(J129=30,'Etapa 2 - Análisis'!$AC$13,IF(J129=31,'Etapa 2 - Análisis'!$AD$13,IF(J129=32,'Etapa 2 - Análisis'!$AE$13,IF(J129=33,'Etapa 2 - Análisis'!$AF$13,IF(J129=34,'Etapa 2 - Análisis'!$AG$13,IF(J129=35,'Etapa 2 - Análisis'!$AH$13,IF(J129=36,'Etapa 2 - Análisis'!$AI$13,IF(J129=37,'Etapa 2 - Análisis'!$AJ$13,IF(J129=38,'Etapa 2 - Análisis'!$AK$13,IF(J129=39,'Etapa 2 - Análisis'!$AL$13,IF(J129=40,'Etapa 2 - Análisis'!$AM$13,IF(J129=41,'Etapa 2 - Análisis'!$Y$8,IF(J129=42,'Etapa 2 - Análisis'!$Z$8,IF(J129=43,'Etapa 2 - Análisis'!$AA$8,IF(J129=44,'Etapa 2 - Análisis'!$AB$8,IF(J129=45,'Etapa 2 - Análisis'!$AC$8,IF(J129=46,'Etapa 2 - Análisis'!$AD$8,IF(J129=47,'Etapa 2 - Análisis'!$AE$8,IF(J129=48,'Etapa 2 - Análisis'!$AF$8,IF(J129=49,'Etapa 2 - Análisis'!$AG$8,"Sin Zona")))))))))))))))))))))))))))))))))))))))))))))))))</f>
        <v>ZONA DE OPORTUNIDAD MUY BENEFICIOSA</v>
      </c>
      <c r="L129" s="219" t="s">
        <v>378</v>
      </c>
      <c r="M129" s="65" t="s">
        <v>799</v>
      </c>
      <c r="N129" s="66" t="s">
        <v>218</v>
      </c>
      <c r="O129" s="35" t="str">
        <f>IF($C$129="Oportunidad","NO APLICA","")</f>
        <v>NO APLICA</v>
      </c>
      <c r="P129" s="35" t="str">
        <f>IF($C$129="Oportunidad","NO APLICA","")</f>
        <v>NO APLICA</v>
      </c>
      <c r="Q129" s="219" t="s">
        <v>218</v>
      </c>
      <c r="R129" s="35">
        <f t="shared" ref="R129" si="57">IF(Q129="1 - Rara vez",1,IF(Q129="2 - Improbable",2,IF(Q129="3 - Posible",3,IF(Q129="4 - Probable",4,IF(Q129="5 - Casi seguro",5,IF(Q129="1 - Baja",6,IF(Q129="2 - Media",7,IF(Q129="3 - Alta",8,IF(Q129="NO APLICA","",IF(Q129="Seleccione",0))))))))))</f>
        <v>0</v>
      </c>
      <c r="S129" s="219" t="s">
        <v>218</v>
      </c>
      <c r="T129" s="35">
        <f t="shared" ref="T129" si="58">IF(S129="1 -Insignificante",1,IF(S129="2 -Menor",2,IF(S129="3 -Moderado",3,IF(S129="4 -Mayor",4,IF(S129="10 -Mayor",7,IF(S129="5 -Catastrófico",5,IF(S129="5 -Moderado",6,IF(S129="20 -Catastrófico",8,IF(S129="1 - Mínimo/Leve",9,IF(S129="2 - Importante",10,IF(S129="3 - Fuerte",11,IF(S129="NO APLICA","",IF(S129="Seleccione",0)))))))))))))</f>
        <v>0</v>
      </c>
      <c r="U129" s="35" t="str">
        <f t="shared" ref="U129" si="59">IF(AND(R129=1,T129=1),1,IF(AND(R129=1,T129=2),2,IF(AND(R129=1,T129=3),3,IF(AND(R129=1,T129=4),4,IF(AND(R129=1,T129=5),5,IF(AND(R129=2,T129=1),6,IF(AND(R129=2,T129=2),7,IF(AND(R129=2,T129=3),8,IF(AND(R129=2,T129=4),9,IF(AND(R129=2,T129=5),10,IF(AND(R129=3,T129=1),11,IF(AND(R129=3,T129=2),12,IF(AND(R129=3,T129=3),13,IF(AND(R129=3,T129=4),14,IF(AND(R129=3,T129=5),15,IF(AND(R129=4,T129=1),16,IF(AND(R129=4,T129=2),17,IF(AND(R129=4,T129=3),18,IF(AND(R129=4,T129=4),19,IF(AND(R129=4,T129=5),20,IF(AND(R129=5,T129=1),21,IF(AND(R129=5,T129=2),22,IF(AND(R129=5,T129=3),23,IF(AND(R129=5,T129=4),24,IF(AND(R129=5,T129=5),25,IF(AND(R129=1,T129=6),26,IF(AND(R129=1,T129=7),27,IF(AND(R129=1,T129=8),28,IF(AND(R129=2,T129=6),29,IF(AND(R129=2,T129=7),30,IF(AND(R129=2,T129=8),31,IF(AND(R129=3,T129=6),32,IF(AND(R129=3,T129=7),33,IF(AND(R129=3,T129=8),34,IF(AND(R129=4,T129=6),35,IF(AND(R129=4,T129=7),36,IF(AND(R129=4,T129=8),37,IF(AND(R129=5,T129=6),38,IF(AND(R129=5,T129=7),39,IF(AND(R129=5,T129=8),40,IF(AND(R129=6,T129=9),41,IF(AND(R129=6,T129=10),42,IF(AND(R129=6,T129=11),43,IF(AND(R129=7,T129=9),44,IF(AND(R129=7,T129=10),45,IF(AND(R129=7,T129=11),46,IF(AND(R129=8,T129=9),47,IF(AND(R129=8,T129=10),48,IF(AND(R129=8,T129=11),49,IF(AND(R129="",T129=""),"","Seleccione"))))))))))))))))))))))))))))))))))))))))))))))))))</f>
        <v>Seleccione</v>
      </c>
      <c r="V129" s="222" t="str">
        <f>IF(U129=1,'Etapa 2 - Análisis'!$Y$4,IF(U129=2,'Etapa 2 - Análisis'!$Z$4,IF(U129=6,'Etapa 2 - Análisis'!$AD$4,IF(U129=7,'Etapa 2 - Análisis'!$AE$4,IF(U129=11,'Etapa 2 - Análisis'!$AI$4,IF(U129=3,'Etapa 2 - Análisis'!$AA$4,IF(U129=8,'Etapa 2 - Análisis'!$AF$4,IF(U129=12,'Etapa 2 - Análisis'!$AJ$4,IF(U129=16,'Etapa 2 - Análisis'!$AN$4,IF(U129=4,'Etapa 2 - Análisis'!$AB$4,IF(U129=5,'Etapa 2 - Análisis'!$AC$4,IF(U129=9,'Etapa 2 - Análisis'!$AF$4,IF(U129=13,'Etapa 2 - Análisis'!$AK$4,IF(U129=17,'Etapa 2 - Análisis'!$AO$4,IF(U129=18,'Etapa 2 - Análisis'!$AP$4,IF(U129=21,'Etapa 2 - Análisis'!$AS$4,IF(U129=22,'Etapa 2 - Análisis'!$AT$4,IF(U129=10,'Etapa 2 - Análisis'!$AH$4,IF(U129=14,'Etapa 2 - Análisis'!$AL$4,IF(U129=15,'Etapa 2 - Análisis'!$AM$4,IF(U129=19,'Etapa 2 - Análisis'!$AQ$4,IF(U129=20,'Etapa 2 - Análisis'!$AR$4,IF(U129=23,'Etapa 2 - Análisis'!$AU$4,IF(U129=24,'Etapa 2 - Análisis'!$AV$4,IF(U129=25,'Etapa 2 - Análisis'!$AW$4,IF(U129=26,'Etapa 2 - Análisis'!$Y$13,IF(U129=27,'Etapa 2 - Análisis'!$Z$13,IF(U129=28,'Etapa 2 - Análisis'!$AA$13,IF(U129=29,'Etapa 2 - Análisis'!$AB$13,IF(U129=30,'Etapa 2 - Análisis'!$AC$13,IF(U129=31,'Etapa 2 - Análisis'!$AD$13,IF(U129=32,'Etapa 2 - Análisis'!$AE$13,IF(U129=33,'Etapa 2 - Análisis'!$AF$13,IF(U129=34,'Etapa 2 - Análisis'!$AG$13,IF(U129=35,'Etapa 2 - Análisis'!$AH$13,IF(U129=36,'Etapa 2 - Análisis'!$AI$13,IF(U129=37,'Etapa 2 - Análisis'!$AJ$13,IF(U129=38,'Etapa 2 - Análisis'!$AK$13,IF(U129=39,'Etapa 2 - Análisis'!$AL$13,IF(U129=40,'Etapa 2 - Análisis'!$AM$13,IF(U129=41,'Etapa 2 - Análisis'!$Y$8,IF(U129=42,'Etapa 2 - Análisis'!$Z$8,IF(U129=43,'Etapa 2 - Análisis'!$AA$8,IF(U129=44,'Etapa 2 - Análisis'!$AB$8,IF(U129=45,'Etapa 2 - Análisis'!$AC$8,IF(U129=46,'Etapa 2 - Análisis'!$AD$8,IF(U129=47,'Etapa 2 - Análisis'!$AE$8,IF(U129=48,'Etapa 2 - Análisis'!$AF$8,IF(U129=49,'Etapa 2 - Análisis'!$AG$8,IF(U129="","NO APLICA","Sin Zona"))))))))))))))))))))))))))))))))))))))))))))))))))</f>
        <v>Sin Zona</v>
      </c>
      <c r="W129" s="81" t="s">
        <v>802</v>
      </c>
      <c r="X129" s="291" t="s">
        <v>807</v>
      </c>
      <c r="Y129" s="292"/>
      <c r="Z129" s="65" t="s">
        <v>517</v>
      </c>
      <c r="AA129" s="223" t="s">
        <v>808</v>
      </c>
    </row>
    <row r="130" spans="1:27" ht="69.75" customHeight="1" x14ac:dyDescent="0.25">
      <c r="A130" s="228"/>
      <c r="B130" s="234"/>
      <c r="C130" s="220"/>
      <c r="D130" s="81"/>
      <c r="E130" s="229"/>
      <c r="F130" s="220"/>
      <c r="G130" s="35"/>
      <c r="H130" s="220"/>
      <c r="I130" s="35"/>
      <c r="J130" s="35"/>
      <c r="K130" s="222"/>
      <c r="L130" s="220"/>
      <c r="M130" s="65" t="s">
        <v>800</v>
      </c>
      <c r="N130" s="66" t="s">
        <v>218</v>
      </c>
      <c r="O130" s="35" t="str">
        <f t="shared" ref="O130:P133" si="60">IF($C$129="Oportunidad","NO APLICA","")</f>
        <v>NO APLICA</v>
      </c>
      <c r="P130" s="35" t="str">
        <f t="shared" si="60"/>
        <v>NO APLICA</v>
      </c>
      <c r="Q130" s="220"/>
      <c r="R130" s="35"/>
      <c r="S130" s="220"/>
      <c r="T130" s="35"/>
      <c r="U130" s="35"/>
      <c r="V130" s="222"/>
      <c r="W130" s="81" t="s">
        <v>802</v>
      </c>
      <c r="X130" s="293"/>
      <c r="Y130" s="294"/>
      <c r="Z130" s="65" t="s">
        <v>809</v>
      </c>
      <c r="AA130" s="224"/>
    </row>
    <row r="131" spans="1:27" ht="72.75" customHeight="1" x14ac:dyDescent="0.25">
      <c r="A131" s="228"/>
      <c r="B131" s="234"/>
      <c r="C131" s="220"/>
      <c r="D131" s="81"/>
      <c r="E131" s="229"/>
      <c r="F131" s="220"/>
      <c r="G131" s="35"/>
      <c r="H131" s="220"/>
      <c r="I131" s="35"/>
      <c r="J131" s="35"/>
      <c r="K131" s="222"/>
      <c r="L131" s="220"/>
      <c r="M131" s="65" t="s">
        <v>801</v>
      </c>
      <c r="N131" s="66" t="s">
        <v>218</v>
      </c>
      <c r="O131" s="35" t="str">
        <f t="shared" si="60"/>
        <v>NO APLICA</v>
      </c>
      <c r="P131" s="35" t="str">
        <f t="shared" si="60"/>
        <v>NO APLICA</v>
      </c>
      <c r="Q131" s="220"/>
      <c r="R131" s="35"/>
      <c r="S131" s="220"/>
      <c r="T131" s="35"/>
      <c r="U131" s="35"/>
      <c r="V131" s="222"/>
      <c r="W131" s="81" t="s">
        <v>802</v>
      </c>
      <c r="X131" s="295"/>
      <c r="Y131" s="296"/>
      <c r="Z131" s="65" t="s">
        <v>810</v>
      </c>
      <c r="AA131" s="224"/>
    </row>
    <row r="132" spans="1:27" x14ac:dyDescent="0.25">
      <c r="A132" s="228"/>
      <c r="B132" s="234"/>
      <c r="C132" s="220"/>
      <c r="D132" s="186"/>
      <c r="E132" s="229"/>
      <c r="F132" s="220"/>
      <c r="G132" s="35"/>
      <c r="H132" s="220"/>
      <c r="I132" s="35"/>
      <c r="J132" s="35"/>
      <c r="K132" s="222"/>
      <c r="L132" s="220"/>
      <c r="M132" s="65"/>
      <c r="N132" s="66" t="s">
        <v>218</v>
      </c>
      <c r="O132" s="35" t="str">
        <f t="shared" si="60"/>
        <v>NO APLICA</v>
      </c>
      <c r="P132" s="35" t="str">
        <f t="shared" si="60"/>
        <v>NO APLICA</v>
      </c>
      <c r="Q132" s="220"/>
      <c r="R132" s="35"/>
      <c r="S132" s="220"/>
      <c r="T132" s="35"/>
      <c r="U132" s="35"/>
      <c r="V132" s="222"/>
      <c r="W132" s="65"/>
      <c r="X132" s="84"/>
      <c r="Y132" s="84"/>
      <c r="Z132" s="192"/>
      <c r="AA132" s="224"/>
    </row>
    <row r="133" spans="1:27" x14ac:dyDescent="0.25">
      <c r="A133" s="228"/>
      <c r="B133" s="235"/>
      <c r="C133" s="221"/>
      <c r="D133" s="106"/>
      <c r="E133" s="229"/>
      <c r="F133" s="221"/>
      <c r="G133" s="35"/>
      <c r="H133" s="221"/>
      <c r="I133" s="35"/>
      <c r="J133" s="35"/>
      <c r="K133" s="222"/>
      <c r="L133" s="221"/>
      <c r="M133" s="65"/>
      <c r="N133" s="66" t="s">
        <v>218</v>
      </c>
      <c r="O133" s="35" t="str">
        <f t="shared" si="60"/>
        <v>NO APLICA</v>
      </c>
      <c r="P133" s="35" t="str">
        <f t="shared" si="60"/>
        <v>NO APLICA</v>
      </c>
      <c r="Q133" s="221"/>
      <c r="R133" s="35"/>
      <c r="S133" s="221"/>
      <c r="T133" s="35"/>
      <c r="U133" s="35"/>
      <c r="V133" s="222"/>
      <c r="W133" s="65"/>
      <c r="X133" s="84"/>
      <c r="Y133" s="84"/>
      <c r="Z133" s="192"/>
      <c r="AA133" s="225"/>
    </row>
    <row r="134" spans="1:27" ht="121.5" customHeight="1" x14ac:dyDescent="0.25">
      <c r="A134" s="228">
        <v>26</v>
      </c>
      <c r="B134" s="223" t="s">
        <v>811</v>
      </c>
      <c r="C134" s="219" t="s">
        <v>288</v>
      </c>
      <c r="D134" s="81" t="s">
        <v>812</v>
      </c>
      <c r="E134" s="223" t="s">
        <v>813</v>
      </c>
      <c r="F134" s="219" t="s">
        <v>370</v>
      </c>
      <c r="G134" s="35">
        <f t="shared" ref="G134" si="61">IF(F134="1 - Rara vez",1,IF(F134="2 - Improbable",2,IF(F134="3 - Posible",3,IF(F134="4 - Probable",4,IF(F134="5 - Casi seguro",5,IF(F134="1 - Baja",6,IF(F134="2 - Media",7,IF(F134="3 - Alta",8,IF(F134="Seleccione",0)))))))))</f>
        <v>8</v>
      </c>
      <c r="H134" s="219" t="s">
        <v>373</v>
      </c>
      <c r="I134" s="35">
        <f t="shared" ref="I134" si="62">IF(H134="1 -Insignificante",1,IF(H134="2 -Menor",2,IF(H134="3 -Moderado",3,IF(H134="5 -Moderado",6,IF(H134="4 -Mayor",4,IF(H134="10 -Mayor",7,IF(H134="5 -Catastrófico",5,IF(H134="20 -Catastrófico",8,IF(H134="1 - Mínimo/Leve",9,IF(H134="2 - Importante",10,IF(H134="3 - Fuerte",11,IF(H134="Seleccione",0))))))))))))</f>
        <v>11</v>
      </c>
      <c r="J134" s="35">
        <f t="shared" ref="J134" si="63">IF(AND(G134=1,I134=1),1,IF(AND(G134=1,I134=2),2,IF(AND(G134=1,I134=3),3,IF(AND(G134=1,I134=4),4,IF(AND(G134=1,I134=5),5,IF(AND(G134=2,I134=1),6,IF(AND(G134=2,I134=2),7,IF(AND(G134=2,I134=3),8,IF(AND(G134=2,I134=4),9,IF(AND(G134=2,I134=5),10,IF(AND(G134=3,I134=1),11,IF(AND(G134=3,I134=2),12,IF(AND(G134=3,I134=3),13,IF(AND(G134=3,I134=4),14,IF(AND(G134=3,I134=5),15,IF(AND(G134=4,I134=1),16,IF(AND(G134=4,I134=2),17,IF(AND(G134=4,I134=3),18,IF(AND(G134=4,I134=4),19,IF(AND(G134=4,I134=5),20,IF(AND(G134=5,I134=1),21,IF(AND(G134=5,I134=2),22,IF(AND(G134=5,I134=3),23,IF(AND(G134=5,I134=4),24,IF(AND(G134=5,I134=5),25,IF(AND(G134=1,I134=6),26,IF(AND(G134=1,I134=7),27,IF(AND(G134=1,I134=8),28,IF(AND(G134=2,I134=6),29,IF(AND(G134=2,I134=7),30,IF(AND(G134=2,I134=8),31,IF(AND(G134=3,I134=6),32,IF(AND(G134=3,I134=7),33,IF(AND(G134=3,I134=8),34,IF(AND(G134=4,I134=6),35,IF(AND(G134=4,I134=7),36,IF(AND(G134=4,I134=8),37,IF(AND(G134=5,I134=6),38,IF(AND(G134=5,I134=7),39,IF(AND(G134=5,I134=8),40,IF(AND(G134=6,I134=9),41,IF(AND(G134=6,I134=10),42,IF(AND(G134=6,I134=11),43,IF(AND(G134=7,I134=9),44,IF(AND(G134=7,I134=10),45,IF(AND(G134=7,I134=11),46,IF(AND(G134=8,I134=9),47,IF(AND(G134=8,I134=10),48,IF(AND(G134=8,I134=11),49,"Seleccione")))))))))))))))))))))))))))))))))))))))))))))))))</f>
        <v>49</v>
      </c>
      <c r="K134" s="222" t="str">
        <f>IF(J134=1,'Etapa 2 - Análisis'!$Y$4,IF(J134=2,'Etapa 2 - Análisis'!$Z$4,IF(J134=6,'Etapa 2 - Análisis'!$AD$4,IF(J134=7,'Etapa 2 - Análisis'!$AE$4,IF(J134=11,'Etapa 2 - Análisis'!$AI$4,IF(J134=3,'Etapa 2 - Análisis'!$AA$4,IF(J134=8,'Etapa 2 - Análisis'!$AF$4,IF(J134=12,'Etapa 2 - Análisis'!$AJ$4,IF(J134=16,'Etapa 2 - Análisis'!$AN$4,IF(J134=4,'Etapa 2 - Análisis'!$AB$4,IF(J134=5,'Etapa 2 - Análisis'!$AC$4,IF(J134=9,'Etapa 2 - Análisis'!$AG$4,IF(J134=13,'Etapa 2 - Análisis'!$AK$4,IF(J134=17,'Etapa 2 - Análisis'!$AO$4,IF(J134=18,'Etapa 2 - Análisis'!$AP$4,IF(J134=21,'Etapa 2 - Análisis'!$AS$4,IF(J134=22,'Etapa 2 - Análisis'!$AT$4,IF(J134=10,'Etapa 2 - Análisis'!$AH$4,IF(J134=14,'Etapa 2 - Análisis'!$AL$4,IF(J134=15,'Etapa 2 - Análisis'!$AM$4,IF(J134=19,'Etapa 2 - Análisis'!$AQ$4,IF(J134=20,'Etapa 2 - Análisis'!$AR$4,IF(J134=23,'Etapa 2 - Análisis'!$AU$4,IF(J134=24,'Etapa 2 - Análisis'!$AV$4,IF(J134=25,'Etapa 2 - Análisis'!$AW$4,IF(J134=26,'Etapa 2 - Análisis'!$Y$13,IF(J134=27,'Etapa 2 - Análisis'!$Z$13,IF(J134=28,'Etapa 2 - Análisis'!$AA$13,IF(J134=29,'Etapa 2 - Análisis'!$AB$13,IF(J134=30,'Etapa 2 - Análisis'!$AC$13,IF(J134=31,'Etapa 2 - Análisis'!$AD$13,IF(J134=32,'Etapa 2 - Análisis'!$AE$13,IF(J134=33,'Etapa 2 - Análisis'!$AF$13,IF(J134=34,'Etapa 2 - Análisis'!$AG$13,IF(J134=35,'Etapa 2 - Análisis'!$AH$13,IF(J134=36,'Etapa 2 - Análisis'!$AI$13,IF(J134=37,'Etapa 2 - Análisis'!$AJ$13,IF(J134=38,'Etapa 2 - Análisis'!$AK$13,IF(J134=39,'Etapa 2 - Análisis'!$AL$13,IF(J134=40,'Etapa 2 - Análisis'!$AM$13,IF(J134=41,'Etapa 2 - Análisis'!$Y$8,IF(J134=42,'Etapa 2 - Análisis'!$Z$8,IF(J134=43,'Etapa 2 - Análisis'!$AA$8,IF(J134=44,'Etapa 2 - Análisis'!$AB$8,IF(J134=45,'Etapa 2 - Análisis'!$AC$8,IF(J134=46,'Etapa 2 - Análisis'!$AD$8,IF(J134=47,'Etapa 2 - Análisis'!$AE$8,IF(J134=48,'Etapa 2 - Análisis'!$AF$8,IF(J134=49,'Etapa 2 - Análisis'!$AG$8,"Sin Zona")))))))))))))))))))))))))))))))))))))))))))))))))</f>
        <v>ZONA DE OPORTUNIDAD MUY BENEFICIOSA</v>
      </c>
      <c r="L134" s="219" t="s">
        <v>378</v>
      </c>
      <c r="M134" s="65" t="s">
        <v>816</v>
      </c>
      <c r="N134" s="66" t="s">
        <v>218</v>
      </c>
      <c r="O134" s="35" t="str">
        <f>IF($C$134="Oportunidad","NO APLICA","")</f>
        <v>NO APLICA</v>
      </c>
      <c r="P134" s="35" t="str">
        <f>IF($C$134="Oportunidad","NO APLICA","")</f>
        <v>NO APLICA</v>
      </c>
      <c r="Q134" s="219" t="s">
        <v>218</v>
      </c>
      <c r="R134" s="35">
        <f t="shared" ref="R134" si="64">IF(Q134="1 - Rara vez",1,IF(Q134="2 - Improbable",2,IF(Q134="3 - Posible",3,IF(Q134="4 - Probable",4,IF(Q134="5 - Casi seguro",5,IF(Q134="1 - Baja",6,IF(Q134="2 - Media",7,IF(Q134="3 - Alta",8,IF(Q134="NO APLICA","",IF(Q134="Seleccione",0))))))))))</f>
        <v>0</v>
      </c>
      <c r="S134" s="219" t="s">
        <v>218</v>
      </c>
      <c r="T134" s="35">
        <f t="shared" ref="T134" si="65">IF(S134="1 -Insignificante",1,IF(S134="2 -Menor",2,IF(S134="3 -Moderado",3,IF(S134="4 -Mayor",4,IF(S134="10 -Mayor",7,IF(S134="5 -Catastrófico",5,IF(S134="5 -Moderado",6,IF(S134="20 -Catastrófico",8,IF(S134="1 - Mínimo/Leve",9,IF(S134="2 - Importante",10,IF(S134="3 - Fuerte",11,IF(S134="NO APLICA","",IF(S134="Seleccione",0)))))))))))))</f>
        <v>0</v>
      </c>
      <c r="U134" s="35" t="str">
        <f t="shared" ref="U134" si="66">IF(AND(R134=1,T134=1),1,IF(AND(R134=1,T134=2),2,IF(AND(R134=1,T134=3),3,IF(AND(R134=1,T134=4),4,IF(AND(R134=1,T134=5),5,IF(AND(R134=2,T134=1),6,IF(AND(R134=2,T134=2),7,IF(AND(R134=2,T134=3),8,IF(AND(R134=2,T134=4),9,IF(AND(R134=2,T134=5),10,IF(AND(R134=3,T134=1),11,IF(AND(R134=3,T134=2),12,IF(AND(R134=3,T134=3),13,IF(AND(R134=3,T134=4),14,IF(AND(R134=3,T134=5),15,IF(AND(R134=4,T134=1),16,IF(AND(R134=4,T134=2),17,IF(AND(R134=4,T134=3),18,IF(AND(R134=4,T134=4),19,IF(AND(R134=4,T134=5),20,IF(AND(R134=5,T134=1),21,IF(AND(R134=5,T134=2),22,IF(AND(R134=5,T134=3),23,IF(AND(R134=5,T134=4),24,IF(AND(R134=5,T134=5),25,IF(AND(R134=1,T134=6),26,IF(AND(R134=1,T134=7),27,IF(AND(R134=1,T134=8),28,IF(AND(R134=2,T134=6),29,IF(AND(R134=2,T134=7),30,IF(AND(R134=2,T134=8),31,IF(AND(R134=3,T134=6),32,IF(AND(R134=3,T134=7),33,IF(AND(R134=3,T134=8),34,IF(AND(R134=4,T134=6),35,IF(AND(R134=4,T134=7),36,IF(AND(R134=4,T134=8),37,IF(AND(R134=5,T134=6),38,IF(AND(R134=5,T134=7),39,IF(AND(R134=5,T134=8),40,IF(AND(R134=6,T134=9),41,IF(AND(R134=6,T134=10),42,IF(AND(R134=6,T134=11),43,IF(AND(R134=7,T134=9),44,IF(AND(R134=7,T134=10),45,IF(AND(R134=7,T134=11),46,IF(AND(R134=8,T134=9),47,IF(AND(R134=8,T134=10),48,IF(AND(R134=8,T134=11),49,IF(AND(R134="",T134=""),"","Seleccione"))))))))))))))))))))))))))))))))))))))))))))))))))</f>
        <v>Seleccione</v>
      </c>
      <c r="V134" s="222" t="str">
        <f>IF(U134=1,'Etapa 2 - Análisis'!$Y$4,IF(U134=2,'Etapa 2 - Análisis'!$Z$4,IF(U134=6,'Etapa 2 - Análisis'!$AD$4,IF(U134=7,'Etapa 2 - Análisis'!$AE$4,IF(U134=11,'Etapa 2 - Análisis'!$AI$4,IF(U134=3,'Etapa 2 - Análisis'!$AA$4,IF(U134=8,'Etapa 2 - Análisis'!$AF$4,IF(U134=12,'Etapa 2 - Análisis'!$AJ$4,IF(U134=16,'Etapa 2 - Análisis'!$AN$4,IF(U134=4,'Etapa 2 - Análisis'!$AB$4,IF(U134=5,'Etapa 2 - Análisis'!$AC$4,IF(U134=9,'Etapa 2 - Análisis'!$AF$4,IF(U134=13,'Etapa 2 - Análisis'!$AK$4,IF(U134=17,'Etapa 2 - Análisis'!$AO$4,IF(U134=18,'Etapa 2 - Análisis'!$AP$4,IF(U134=21,'Etapa 2 - Análisis'!$AS$4,IF(U134=22,'Etapa 2 - Análisis'!$AT$4,IF(U134=10,'Etapa 2 - Análisis'!$AH$4,IF(U134=14,'Etapa 2 - Análisis'!$AL$4,IF(U134=15,'Etapa 2 - Análisis'!$AM$4,IF(U134=19,'Etapa 2 - Análisis'!$AQ$4,IF(U134=20,'Etapa 2 - Análisis'!$AR$4,IF(U134=23,'Etapa 2 - Análisis'!$AU$4,IF(U134=24,'Etapa 2 - Análisis'!$AV$4,IF(U134=25,'Etapa 2 - Análisis'!$AW$4,IF(U134=26,'Etapa 2 - Análisis'!$Y$13,IF(U134=27,'Etapa 2 - Análisis'!$Z$13,IF(U134=28,'Etapa 2 - Análisis'!$AA$13,IF(U134=29,'Etapa 2 - Análisis'!$AB$13,IF(U134=30,'Etapa 2 - Análisis'!$AC$13,IF(U134=31,'Etapa 2 - Análisis'!$AD$13,IF(U134=32,'Etapa 2 - Análisis'!$AE$13,IF(U134=33,'Etapa 2 - Análisis'!$AF$13,IF(U134=34,'Etapa 2 - Análisis'!$AG$13,IF(U134=35,'Etapa 2 - Análisis'!$AH$13,IF(U134=36,'Etapa 2 - Análisis'!$AI$13,IF(U134=37,'Etapa 2 - Análisis'!$AJ$13,IF(U134=38,'Etapa 2 - Análisis'!$AK$13,IF(U134=39,'Etapa 2 - Análisis'!$AL$13,IF(U134=40,'Etapa 2 - Análisis'!$AM$13,IF(U134=41,'Etapa 2 - Análisis'!$Y$8,IF(U134=42,'Etapa 2 - Análisis'!$Z$8,IF(U134=43,'Etapa 2 - Análisis'!$AA$8,IF(U134=44,'Etapa 2 - Análisis'!$AB$8,IF(U134=45,'Etapa 2 - Análisis'!$AC$8,IF(U134=46,'Etapa 2 - Análisis'!$AD$8,IF(U134=47,'Etapa 2 - Análisis'!$AE$8,IF(U134=48,'Etapa 2 - Análisis'!$AF$8,IF(U134=49,'Etapa 2 - Análisis'!$AG$8,IF(U134="","NO APLICA","Sin Zona"))))))))))))))))))))))))))))))))))))))))))))))))))</f>
        <v>Sin Zona</v>
      </c>
      <c r="W134" s="65" t="s">
        <v>817</v>
      </c>
      <c r="X134" s="297" t="s">
        <v>455</v>
      </c>
      <c r="Y134" s="298"/>
      <c r="Z134" s="65" t="s">
        <v>818</v>
      </c>
      <c r="AA134" s="223" t="s">
        <v>819</v>
      </c>
    </row>
    <row r="135" spans="1:27" ht="90" customHeight="1" x14ac:dyDescent="0.25">
      <c r="A135" s="228"/>
      <c r="B135" s="224"/>
      <c r="C135" s="220"/>
      <c r="D135" s="65" t="s">
        <v>814</v>
      </c>
      <c r="E135" s="224"/>
      <c r="F135" s="220"/>
      <c r="G135" s="35"/>
      <c r="H135" s="220"/>
      <c r="I135" s="35"/>
      <c r="J135" s="35"/>
      <c r="K135" s="222"/>
      <c r="L135" s="220"/>
      <c r="M135" s="65"/>
      <c r="N135" s="66" t="s">
        <v>218</v>
      </c>
      <c r="O135" s="35" t="str">
        <f t="shared" ref="O135:P138" si="67">IF($C$134="Oportunidad","NO APLICA","")</f>
        <v>NO APLICA</v>
      </c>
      <c r="P135" s="35" t="str">
        <f t="shared" si="67"/>
        <v>NO APLICA</v>
      </c>
      <c r="Q135" s="220"/>
      <c r="R135" s="35"/>
      <c r="S135" s="220"/>
      <c r="T135" s="35"/>
      <c r="U135" s="35"/>
      <c r="V135" s="222"/>
      <c r="W135" s="65"/>
      <c r="X135" s="84"/>
      <c r="Y135" s="84"/>
      <c r="Z135" s="65"/>
      <c r="AA135" s="224"/>
    </row>
    <row r="136" spans="1:27" ht="68.25" customHeight="1" x14ac:dyDescent="0.25">
      <c r="A136" s="228"/>
      <c r="B136" s="224"/>
      <c r="C136" s="220"/>
      <c r="D136" s="65" t="s">
        <v>815</v>
      </c>
      <c r="E136" s="224"/>
      <c r="F136" s="220"/>
      <c r="G136" s="35"/>
      <c r="H136" s="220"/>
      <c r="I136" s="35"/>
      <c r="J136" s="35"/>
      <c r="K136" s="222"/>
      <c r="L136" s="220"/>
      <c r="M136" s="65"/>
      <c r="N136" s="66" t="s">
        <v>218</v>
      </c>
      <c r="O136" s="35" t="str">
        <f t="shared" si="67"/>
        <v>NO APLICA</v>
      </c>
      <c r="P136" s="35" t="str">
        <f t="shared" si="67"/>
        <v>NO APLICA</v>
      </c>
      <c r="Q136" s="220"/>
      <c r="R136" s="35"/>
      <c r="S136" s="220"/>
      <c r="T136" s="35"/>
      <c r="U136" s="35"/>
      <c r="V136" s="222"/>
      <c r="W136" s="65"/>
      <c r="X136" s="84"/>
      <c r="Y136" s="84"/>
      <c r="Z136" s="65"/>
      <c r="AA136" s="224"/>
    </row>
    <row r="137" spans="1:27" x14ac:dyDescent="0.25">
      <c r="A137" s="228"/>
      <c r="B137" s="224"/>
      <c r="C137" s="220"/>
      <c r="D137" s="65"/>
      <c r="E137" s="224"/>
      <c r="F137" s="220"/>
      <c r="G137" s="35"/>
      <c r="H137" s="220"/>
      <c r="I137" s="35"/>
      <c r="J137" s="35"/>
      <c r="K137" s="222"/>
      <c r="L137" s="220"/>
      <c r="M137" s="65"/>
      <c r="N137" s="66" t="s">
        <v>218</v>
      </c>
      <c r="O137" s="35" t="str">
        <f t="shared" si="67"/>
        <v>NO APLICA</v>
      </c>
      <c r="P137" s="35" t="str">
        <f t="shared" si="67"/>
        <v>NO APLICA</v>
      </c>
      <c r="Q137" s="220"/>
      <c r="R137" s="35"/>
      <c r="S137" s="220"/>
      <c r="T137" s="35"/>
      <c r="U137" s="35"/>
      <c r="V137" s="222"/>
      <c r="W137" s="65"/>
      <c r="X137" s="84"/>
      <c r="Y137" s="84"/>
      <c r="Z137" s="65"/>
      <c r="AA137" s="224"/>
    </row>
    <row r="138" spans="1:27" x14ac:dyDescent="0.25">
      <c r="A138" s="228"/>
      <c r="B138" s="225"/>
      <c r="C138" s="221"/>
      <c r="D138" s="65"/>
      <c r="E138" s="225"/>
      <c r="F138" s="221"/>
      <c r="G138" s="35"/>
      <c r="H138" s="221"/>
      <c r="I138" s="35"/>
      <c r="J138" s="35"/>
      <c r="K138" s="222"/>
      <c r="L138" s="221"/>
      <c r="M138" s="65"/>
      <c r="N138" s="66" t="s">
        <v>218</v>
      </c>
      <c r="O138" s="35" t="str">
        <f t="shared" si="67"/>
        <v>NO APLICA</v>
      </c>
      <c r="P138" s="35" t="str">
        <f t="shared" si="67"/>
        <v>NO APLICA</v>
      </c>
      <c r="Q138" s="221"/>
      <c r="R138" s="35"/>
      <c r="S138" s="221"/>
      <c r="T138" s="35"/>
      <c r="U138" s="35"/>
      <c r="V138" s="222"/>
      <c r="W138" s="65"/>
      <c r="X138" s="84"/>
      <c r="Y138" s="84"/>
      <c r="Z138" s="65"/>
      <c r="AA138" s="225"/>
    </row>
    <row r="139" spans="1:27" ht="75" customHeight="1" x14ac:dyDescent="0.25">
      <c r="A139" s="228">
        <v>27</v>
      </c>
      <c r="B139" s="223" t="s">
        <v>820</v>
      </c>
      <c r="C139" s="219" t="s">
        <v>288</v>
      </c>
      <c r="D139" s="81" t="s">
        <v>821</v>
      </c>
      <c r="E139" s="223" t="s">
        <v>822</v>
      </c>
      <c r="F139" s="219" t="s">
        <v>370</v>
      </c>
      <c r="G139" s="35">
        <f t="shared" ref="G139" si="68">IF(F139="1 - Rara vez",1,IF(F139="2 - Improbable",2,IF(F139="3 - Posible",3,IF(F139="4 - Probable",4,IF(F139="5 - Casi seguro",5,IF(F139="1 - Baja",6,IF(F139="2 - Media",7,IF(F139="3 - Alta",8,IF(F139="Seleccione",0)))))))))</f>
        <v>8</v>
      </c>
      <c r="H139" s="219" t="s">
        <v>372</v>
      </c>
      <c r="I139" s="35">
        <f t="shared" ref="I139" si="69">IF(H139="1 -Insignificante",1,IF(H139="2 -Menor",2,IF(H139="3 -Moderado",3,IF(H139="5 -Moderado",6,IF(H139="4 -Mayor",4,IF(H139="10 -Mayor",7,IF(H139="5 -Catastrófico",5,IF(H139="20 -Catastrófico",8,IF(H139="1 - Mínimo/Leve",9,IF(H139="2 - Importante",10,IF(H139="3 - Fuerte",11,IF(H139="Seleccione",0))))))))))))</f>
        <v>10</v>
      </c>
      <c r="J139" s="35">
        <f t="shared" ref="J139" si="70">IF(AND(G139=1,I139=1),1,IF(AND(G139=1,I139=2),2,IF(AND(G139=1,I139=3),3,IF(AND(G139=1,I139=4),4,IF(AND(G139=1,I139=5),5,IF(AND(G139=2,I139=1),6,IF(AND(G139=2,I139=2),7,IF(AND(G139=2,I139=3),8,IF(AND(G139=2,I139=4),9,IF(AND(G139=2,I139=5),10,IF(AND(G139=3,I139=1),11,IF(AND(G139=3,I139=2),12,IF(AND(G139=3,I139=3),13,IF(AND(G139=3,I139=4),14,IF(AND(G139=3,I139=5),15,IF(AND(G139=4,I139=1),16,IF(AND(G139=4,I139=2),17,IF(AND(G139=4,I139=3),18,IF(AND(G139=4,I139=4),19,IF(AND(G139=4,I139=5),20,IF(AND(G139=5,I139=1),21,IF(AND(G139=5,I139=2),22,IF(AND(G139=5,I139=3),23,IF(AND(G139=5,I139=4),24,IF(AND(G139=5,I139=5),25,IF(AND(G139=1,I139=6),26,IF(AND(G139=1,I139=7),27,IF(AND(G139=1,I139=8),28,IF(AND(G139=2,I139=6),29,IF(AND(G139=2,I139=7),30,IF(AND(G139=2,I139=8),31,IF(AND(G139=3,I139=6),32,IF(AND(G139=3,I139=7),33,IF(AND(G139=3,I139=8),34,IF(AND(G139=4,I139=6),35,IF(AND(G139=4,I139=7),36,IF(AND(G139=4,I139=8),37,IF(AND(G139=5,I139=6),38,IF(AND(G139=5,I139=7),39,IF(AND(G139=5,I139=8),40,IF(AND(G139=6,I139=9),41,IF(AND(G139=6,I139=10),42,IF(AND(G139=6,I139=11),43,IF(AND(G139=7,I139=9),44,IF(AND(G139=7,I139=10),45,IF(AND(G139=7,I139=11),46,IF(AND(G139=8,I139=9),47,IF(AND(G139=8,I139=10),48,IF(AND(G139=8,I139=11),49,"Seleccione")))))))))))))))))))))))))))))))))))))))))))))))))</f>
        <v>48</v>
      </c>
      <c r="K139" s="222" t="str">
        <f>IF(J139=1,'Etapa 2 - Análisis'!$Y$4,IF(J139=2,'Etapa 2 - Análisis'!$Z$4,IF(J139=6,'Etapa 2 - Análisis'!$AD$4,IF(J139=7,'Etapa 2 - Análisis'!$AE$4,IF(J139=11,'Etapa 2 - Análisis'!$AI$4,IF(J139=3,'Etapa 2 - Análisis'!$AA$4,IF(J139=8,'Etapa 2 - Análisis'!$AF$4,IF(J139=12,'Etapa 2 - Análisis'!$AJ$4,IF(J139=16,'Etapa 2 - Análisis'!$AN$4,IF(J139=4,'Etapa 2 - Análisis'!$AB$4,IF(J139=5,'Etapa 2 - Análisis'!$AC$4,IF(J139=9,'Etapa 2 - Análisis'!$AG$4,IF(J139=13,'Etapa 2 - Análisis'!$AK$4,IF(J139=17,'Etapa 2 - Análisis'!$AO$4,IF(J139=18,'Etapa 2 - Análisis'!$AP$4,IF(J139=21,'Etapa 2 - Análisis'!$AS$4,IF(J139=22,'Etapa 2 - Análisis'!$AT$4,IF(J139=10,'Etapa 2 - Análisis'!$AH$4,IF(J139=14,'Etapa 2 - Análisis'!$AL$4,IF(J139=15,'Etapa 2 - Análisis'!$AM$4,IF(J139=19,'Etapa 2 - Análisis'!$AQ$4,IF(J139=20,'Etapa 2 - Análisis'!$AR$4,IF(J139=23,'Etapa 2 - Análisis'!$AU$4,IF(J139=24,'Etapa 2 - Análisis'!$AV$4,IF(J139=25,'Etapa 2 - Análisis'!$AW$4,IF(J139=26,'Etapa 2 - Análisis'!$Y$13,IF(J139=27,'Etapa 2 - Análisis'!$Z$13,IF(J139=28,'Etapa 2 - Análisis'!$AA$13,IF(J139=29,'Etapa 2 - Análisis'!$AB$13,IF(J139=30,'Etapa 2 - Análisis'!$AC$13,IF(J139=31,'Etapa 2 - Análisis'!$AD$13,IF(J139=32,'Etapa 2 - Análisis'!$AE$13,IF(J139=33,'Etapa 2 - Análisis'!$AF$13,IF(J139=34,'Etapa 2 - Análisis'!$AG$13,IF(J139=35,'Etapa 2 - Análisis'!$AH$13,IF(J139=36,'Etapa 2 - Análisis'!$AI$13,IF(J139=37,'Etapa 2 - Análisis'!$AJ$13,IF(J139=38,'Etapa 2 - Análisis'!$AK$13,IF(J139=39,'Etapa 2 - Análisis'!$AL$13,IF(J139=40,'Etapa 2 - Análisis'!$AM$13,IF(J139=41,'Etapa 2 - Análisis'!$Y$8,IF(J139=42,'Etapa 2 - Análisis'!$Z$8,IF(J139=43,'Etapa 2 - Análisis'!$AA$8,IF(J139=44,'Etapa 2 - Análisis'!$AB$8,IF(J139=45,'Etapa 2 - Análisis'!$AC$8,IF(J139=46,'Etapa 2 - Análisis'!$AD$8,IF(J139=47,'Etapa 2 - Análisis'!$AE$8,IF(J139=48,'Etapa 2 - Análisis'!$AF$8,IF(J139=49,'Etapa 2 - Análisis'!$AG$8,"Sin Zona")))))))))))))))))))))))))))))))))))))))))))))))))</f>
        <v>ZONA DE OPORTUNIDAD BENEFICIOSA</v>
      </c>
      <c r="L139" s="219" t="s">
        <v>378</v>
      </c>
      <c r="M139" s="65" t="s">
        <v>823</v>
      </c>
      <c r="N139" s="66" t="s">
        <v>218</v>
      </c>
      <c r="O139" s="35" t="str">
        <f>IF($C$139="Oportunidad","NO APLICA","")</f>
        <v>NO APLICA</v>
      </c>
      <c r="P139" s="35" t="str">
        <f>IF($C$139="Oportunidad","NO APLICA","")</f>
        <v>NO APLICA</v>
      </c>
      <c r="Q139" s="219" t="s">
        <v>218</v>
      </c>
      <c r="R139" s="35">
        <f t="shared" ref="R139" si="71">IF(Q139="1 - Rara vez",1,IF(Q139="2 - Improbable",2,IF(Q139="3 - Posible",3,IF(Q139="4 - Probable",4,IF(Q139="5 - Casi seguro",5,IF(Q139="1 - Baja",6,IF(Q139="2 - Media",7,IF(Q139="3 - Alta",8,IF(Q139="NO APLICA","",IF(Q139="Seleccione",0))))))))))</f>
        <v>0</v>
      </c>
      <c r="S139" s="219" t="s">
        <v>218</v>
      </c>
      <c r="T139" s="35">
        <f t="shared" ref="T139" si="72">IF(S139="1 -Insignificante",1,IF(S139="2 -Menor",2,IF(S139="3 -Moderado",3,IF(S139="4 -Mayor",4,IF(S139="10 -Mayor",7,IF(S139="5 -Catastrófico",5,IF(S139="5 -Moderado",6,IF(S139="20 -Catastrófico",8,IF(S139="1 - Mínimo/Leve",9,IF(S139="2 - Importante",10,IF(S139="3 - Fuerte",11,IF(S139="NO APLICA","",IF(S139="Seleccione",0)))))))))))))</f>
        <v>0</v>
      </c>
      <c r="U139" s="35" t="str">
        <f t="shared" ref="U139" si="73">IF(AND(R139=1,T139=1),1,IF(AND(R139=1,T139=2),2,IF(AND(R139=1,T139=3),3,IF(AND(R139=1,T139=4),4,IF(AND(R139=1,T139=5),5,IF(AND(R139=2,T139=1),6,IF(AND(R139=2,T139=2),7,IF(AND(R139=2,T139=3),8,IF(AND(R139=2,T139=4),9,IF(AND(R139=2,T139=5),10,IF(AND(R139=3,T139=1),11,IF(AND(R139=3,T139=2),12,IF(AND(R139=3,T139=3),13,IF(AND(R139=3,T139=4),14,IF(AND(R139=3,T139=5),15,IF(AND(R139=4,T139=1),16,IF(AND(R139=4,T139=2),17,IF(AND(R139=4,T139=3),18,IF(AND(R139=4,T139=4),19,IF(AND(R139=4,T139=5),20,IF(AND(R139=5,T139=1),21,IF(AND(R139=5,T139=2),22,IF(AND(R139=5,T139=3),23,IF(AND(R139=5,T139=4),24,IF(AND(R139=5,T139=5),25,IF(AND(R139=1,T139=6),26,IF(AND(R139=1,T139=7),27,IF(AND(R139=1,T139=8),28,IF(AND(R139=2,T139=6),29,IF(AND(R139=2,T139=7),30,IF(AND(R139=2,T139=8),31,IF(AND(R139=3,T139=6),32,IF(AND(R139=3,T139=7),33,IF(AND(R139=3,T139=8),34,IF(AND(R139=4,T139=6),35,IF(AND(R139=4,T139=7),36,IF(AND(R139=4,T139=8),37,IF(AND(R139=5,T139=6),38,IF(AND(R139=5,T139=7),39,IF(AND(R139=5,T139=8),40,IF(AND(R139=6,T139=9),41,IF(AND(R139=6,T139=10),42,IF(AND(R139=6,T139=11),43,IF(AND(R139=7,T139=9),44,IF(AND(R139=7,T139=10),45,IF(AND(R139=7,T139=11),46,IF(AND(R139=8,T139=9),47,IF(AND(R139=8,T139=10),48,IF(AND(R139=8,T139=11),49,IF(AND(R139="",T139=""),"","Seleccione"))))))))))))))))))))))))))))))))))))))))))))))))))</f>
        <v>Seleccione</v>
      </c>
      <c r="V139" s="222" t="str">
        <f>IF(U139=1,'Etapa 2 - Análisis'!$Y$4,IF(U139=2,'Etapa 2 - Análisis'!$Z$4,IF(U139=6,'Etapa 2 - Análisis'!$AD$4,IF(U139=7,'Etapa 2 - Análisis'!$AE$4,IF(U139=11,'Etapa 2 - Análisis'!$AI$4,IF(U139=3,'Etapa 2 - Análisis'!$AA$4,IF(U139=8,'Etapa 2 - Análisis'!$AF$4,IF(U139=12,'Etapa 2 - Análisis'!$AJ$4,IF(U139=16,'Etapa 2 - Análisis'!$AN$4,IF(U139=4,'Etapa 2 - Análisis'!$AB$4,IF(U139=5,'Etapa 2 - Análisis'!$AC$4,IF(U139=9,'Etapa 2 - Análisis'!$AF$4,IF(U139=13,'Etapa 2 - Análisis'!$AK$4,IF(U139=17,'Etapa 2 - Análisis'!$AO$4,IF(U139=18,'Etapa 2 - Análisis'!$AP$4,IF(U139=21,'Etapa 2 - Análisis'!$AS$4,IF(U139=22,'Etapa 2 - Análisis'!$AT$4,IF(U139=10,'Etapa 2 - Análisis'!$AH$4,IF(U139=14,'Etapa 2 - Análisis'!$AL$4,IF(U139=15,'Etapa 2 - Análisis'!$AM$4,IF(U139=19,'Etapa 2 - Análisis'!$AQ$4,IF(U139=20,'Etapa 2 - Análisis'!$AR$4,IF(U139=23,'Etapa 2 - Análisis'!$AU$4,IF(U139=24,'Etapa 2 - Análisis'!$AV$4,IF(U139=25,'Etapa 2 - Análisis'!$AW$4,IF(U139=26,'Etapa 2 - Análisis'!$Y$13,IF(U139=27,'Etapa 2 - Análisis'!$Z$13,IF(U139=28,'Etapa 2 - Análisis'!$AA$13,IF(U139=29,'Etapa 2 - Análisis'!$AB$13,IF(U139=30,'Etapa 2 - Análisis'!$AC$13,IF(U139=31,'Etapa 2 - Análisis'!$AD$13,IF(U139=32,'Etapa 2 - Análisis'!$AE$13,IF(U139=33,'Etapa 2 - Análisis'!$AF$13,IF(U139=34,'Etapa 2 - Análisis'!$AG$13,IF(U139=35,'Etapa 2 - Análisis'!$AH$13,IF(U139=36,'Etapa 2 - Análisis'!$AI$13,IF(U139=37,'Etapa 2 - Análisis'!$AJ$13,IF(U139=38,'Etapa 2 - Análisis'!$AK$13,IF(U139=39,'Etapa 2 - Análisis'!$AL$13,IF(U139=40,'Etapa 2 - Análisis'!$AM$13,IF(U139=41,'Etapa 2 - Análisis'!$Y$8,IF(U139=42,'Etapa 2 - Análisis'!$Z$8,IF(U139=43,'Etapa 2 - Análisis'!$AA$8,IF(U139=44,'Etapa 2 - Análisis'!$AB$8,IF(U139=45,'Etapa 2 - Análisis'!$AC$8,IF(U139=46,'Etapa 2 - Análisis'!$AD$8,IF(U139=47,'Etapa 2 - Análisis'!$AE$8,IF(U139=48,'Etapa 2 - Análisis'!$AF$8,IF(U139=49,'Etapa 2 - Análisis'!$AG$8,IF(U139="","NO APLICA","Sin Zona"))))))))))))))))))))))))))))))))))))))))))))))))))</f>
        <v>Sin Zona</v>
      </c>
      <c r="W139" s="65" t="s">
        <v>827</v>
      </c>
      <c r="X139" s="85">
        <v>43287</v>
      </c>
      <c r="Y139" s="85">
        <v>43287</v>
      </c>
      <c r="Z139" s="65" t="s">
        <v>517</v>
      </c>
      <c r="AA139" s="230" t="s">
        <v>825</v>
      </c>
    </row>
    <row r="140" spans="1:27" ht="99.75" customHeight="1" x14ac:dyDescent="0.25">
      <c r="A140" s="228"/>
      <c r="B140" s="224"/>
      <c r="C140" s="220"/>
      <c r="D140" s="65"/>
      <c r="E140" s="224"/>
      <c r="F140" s="220"/>
      <c r="G140" s="35"/>
      <c r="H140" s="220"/>
      <c r="I140" s="35"/>
      <c r="J140" s="35"/>
      <c r="K140" s="222"/>
      <c r="L140" s="220"/>
      <c r="M140" s="65" t="s">
        <v>824</v>
      </c>
      <c r="N140" s="66" t="s">
        <v>218</v>
      </c>
      <c r="O140" s="35" t="str">
        <f t="shared" ref="O140:P143" si="74">IF($C$139="Oportunidad","NO APLICA","")</f>
        <v>NO APLICA</v>
      </c>
      <c r="P140" s="35" t="str">
        <f t="shared" si="74"/>
        <v>NO APLICA</v>
      </c>
      <c r="Q140" s="220"/>
      <c r="R140" s="35"/>
      <c r="S140" s="220"/>
      <c r="T140" s="35"/>
      <c r="U140" s="35"/>
      <c r="V140" s="222"/>
      <c r="W140" s="65" t="s">
        <v>827</v>
      </c>
      <c r="X140" s="226" t="s">
        <v>436</v>
      </c>
      <c r="Y140" s="227"/>
      <c r="Z140" s="65" t="s">
        <v>826</v>
      </c>
      <c r="AA140" s="231"/>
    </row>
    <row r="141" spans="1:27" x14ac:dyDescent="0.25">
      <c r="A141" s="228"/>
      <c r="B141" s="224"/>
      <c r="C141" s="220"/>
      <c r="D141" s="65"/>
      <c r="E141" s="224"/>
      <c r="F141" s="220"/>
      <c r="G141" s="35"/>
      <c r="H141" s="220"/>
      <c r="I141" s="35"/>
      <c r="J141" s="35"/>
      <c r="K141" s="222"/>
      <c r="L141" s="220"/>
      <c r="M141" s="65"/>
      <c r="N141" s="66" t="s">
        <v>218</v>
      </c>
      <c r="O141" s="35" t="str">
        <f t="shared" si="74"/>
        <v>NO APLICA</v>
      </c>
      <c r="P141" s="35" t="str">
        <f t="shared" si="74"/>
        <v>NO APLICA</v>
      </c>
      <c r="Q141" s="220"/>
      <c r="R141" s="35"/>
      <c r="S141" s="220"/>
      <c r="T141" s="35"/>
      <c r="U141" s="35"/>
      <c r="V141" s="222"/>
      <c r="W141" s="65"/>
      <c r="X141" s="84"/>
      <c r="Y141" s="84"/>
      <c r="Z141" s="65"/>
      <c r="AA141" s="231"/>
    </row>
    <row r="142" spans="1:27" x14ac:dyDescent="0.25">
      <c r="A142" s="228"/>
      <c r="B142" s="224"/>
      <c r="C142" s="220"/>
      <c r="D142" s="65"/>
      <c r="E142" s="224"/>
      <c r="F142" s="220"/>
      <c r="G142" s="35"/>
      <c r="H142" s="220"/>
      <c r="I142" s="35"/>
      <c r="J142" s="35"/>
      <c r="K142" s="222"/>
      <c r="L142" s="220"/>
      <c r="M142" s="65"/>
      <c r="N142" s="66" t="s">
        <v>218</v>
      </c>
      <c r="O142" s="35" t="str">
        <f t="shared" si="74"/>
        <v>NO APLICA</v>
      </c>
      <c r="P142" s="35" t="str">
        <f t="shared" si="74"/>
        <v>NO APLICA</v>
      </c>
      <c r="Q142" s="220"/>
      <c r="R142" s="35"/>
      <c r="S142" s="220"/>
      <c r="T142" s="35"/>
      <c r="U142" s="35"/>
      <c r="V142" s="222"/>
      <c r="W142" s="65"/>
      <c r="X142" s="84"/>
      <c r="Y142" s="84"/>
      <c r="Z142" s="65"/>
      <c r="AA142" s="231"/>
    </row>
    <row r="143" spans="1:27" x14ac:dyDescent="0.25">
      <c r="A143" s="228"/>
      <c r="B143" s="225"/>
      <c r="C143" s="221"/>
      <c r="D143" s="65"/>
      <c r="E143" s="225"/>
      <c r="F143" s="221"/>
      <c r="G143" s="35"/>
      <c r="H143" s="221"/>
      <c r="I143" s="35"/>
      <c r="J143" s="35"/>
      <c r="K143" s="222"/>
      <c r="L143" s="221"/>
      <c r="M143" s="65"/>
      <c r="N143" s="66" t="s">
        <v>218</v>
      </c>
      <c r="O143" s="35" t="str">
        <f t="shared" si="74"/>
        <v>NO APLICA</v>
      </c>
      <c r="P143" s="35" t="str">
        <f t="shared" si="74"/>
        <v>NO APLICA</v>
      </c>
      <c r="Q143" s="221"/>
      <c r="R143" s="35"/>
      <c r="S143" s="221"/>
      <c r="T143" s="35"/>
      <c r="U143" s="35"/>
      <c r="V143" s="222"/>
      <c r="W143" s="65"/>
      <c r="X143" s="84"/>
      <c r="Y143" s="84"/>
      <c r="Z143" s="65"/>
      <c r="AA143" s="232"/>
    </row>
    <row r="144" spans="1:27" ht="69" customHeight="1" x14ac:dyDescent="0.25">
      <c r="A144" s="228">
        <v>28</v>
      </c>
      <c r="B144" s="223" t="s">
        <v>828</v>
      </c>
      <c r="C144" s="219" t="s">
        <v>288</v>
      </c>
      <c r="D144" s="81" t="s">
        <v>829</v>
      </c>
      <c r="E144" s="229" t="s">
        <v>830</v>
      </c>
      <c r="F144" s="219" t="s">
        <v>370</v>
      </c>
      <c r="G144" s="35">
        <f t="shared" ref="G144" si="75">IF(F144="1 - Rara vez",1,IF(F144="2 - Improbable",2,IF(F144="3 - Posible",3,IF(F144="4 - Probable",4,IF(F144="5 - Casi seguro",5,IF(F144="1 - Baja",6,IF(F144="2 - Media",7,IF(F144="3 - Alta",8,IF(F144="Seleccione",0)))))))))</f>
        <v>8</v>
      </c>
      <c r="H144" s="219" t="s">
        <v>372</v>
      </c>
      <c r="I144" s="35">
        <f t="shared" ref="I144" si="76">IF(H144="1 -Insignificante",1,IF(H144="2 -Menor",2,IF(H144="3 -Moderado",3,IF(H144="5 -Moderado",6,IF(H144="4 -Mayor",4,IF(H144="10 -Mayor",7,IF(H144="5 -Catastrófico",5,IF(H144="20 -Catastrófico",8,IF(H144="1 - Mínimo/Leve",9,IF(H144="2 - Importante",10,IF(H144="3 - Fuerte",11,IF(H144="Seleccione",0))))))))))))</f>
        <v>10</v>
      </c>
      <c r="J144" s="35">
        <f t="shared" ref="J144" si="77">IF(AND(G144=1,I144=1),1,IF(AND(G144=1,I144=2),2,IF(AND(G144=1,I144=3),3,IF(AND(G144=1,I144=4),4,IF(AND(G144=1,I144=5),5,IF(AND(G144=2,I144=1),6,IF(AND(G144=2,I144=2),7,IF(AND(G144=2,I144=3),8,IF(AND(G144=2,I144=4),9,IF(AND(G144=2,I144=5),10,IF(AND(G144=3,I144=1),11,IF(AND(G144=3,I144=2),12,IF(AND(G144=3,I144=3),13,IF(AND(G144=3,I144=4),14,IF(AND(G144=3,I144=5),15,IF(AND(G144=4,I144=1),16,IF(AND(G144=4,I144=2),17,IF(AND(G144=4,I144=3),18,IF(AND(G144=4,I144=4),19,IF(AND(G144=4,I144=5),20,IF(AND(G144=5,I144=1),21,IF(AND(G144=5,I144=2),22,IF(AND(G144=5,I144=3),23,IF(AND(G144=5,I144=4),24,IF(AND(G144=5,I144=5),25,IF(AND(G144=1,I144=6),26,IF(AND(G144=1,I144=7),27,IF(AND(G144=1,I144=8),28,IF(AND(G144=2,I144=6),29,IF(AND(G144=2,I144=7),30,IF(AND(G144=2,I144=8),31,IF(AND(G144=3,I144=6),32,IF(AND(G144=3,I144=7),33,IF(AND(G144=3,I144=8),34,IF(AND(G144=4,I144=6),35,IF(AND(G144=4,I144=7),36,IF(AND(G144=4,I144=8),37,IF(AND(G144=5,I144=6),38,IF(AND(G144=5,I144=7),39,IF(AND(G144=5,I144=8),40,IF(AND(G144=6,I144=9),41,IF(AND(G144=6,I144=10),42,IF(AND(G144=6,I144=11),43,IF(AND(G144=7,I144=9),44,IF(AND(G144=7,I144=10),45,IF(AND(G144=7,I144=11),46,IF(AND(G144=8,I144=9),47,IF(AND(G144=8,I144=10),48,IF(AND(G144=8,I144=11),49,"Seleccione")))))))))))))))))))))))))))))))))))))))))))))))))</f>
        <v>48</v>
      </c>
      <c r="K144" s="222" t="str">
        <f>IF(J144=1,'Etapa 2 - Análisis'!$Y$4,IF(J144=2,'Etapa 2 - Análisis'!$Z$4,IF(J144=6,'Etapa 2 - Análisis'!$AD$4,IF(J144=7,'Etapa 2 - Análisis'!$AE$4,IF(J144=11,'Etapa 2 - Análisis'!$AI$4,IF(J144=3,'Etapa 2 - Análisis'!$AA$4,IF(J144=8,'Etapa 2 - Análisis'!$AF$4,IF(J144=12,'Etapa 2 - Análisis'!$AJ$4,IF(J144=16,'Etapa 2 - Análisis'!$AN$4,IF(J144=4,'Etapa 2 - Análisis'!$AB$4,IF(J144=5,'Etapa 2 - Análisis'!$AC$4,IF(J144=9,'Etapa 2 - Análisis'!$AG$4,IF(J144=13,'Etapa 2 - Análisis'!$AK$4,IF(J144=17,'Etapa 2 - Análisis'!$AO$4,IF(J144=18,'Etapa 2 - Análisis'!$AP$4,IF(J144=21,'Etapa 2 - Análisis'!$AS$4,IF(J144=22,'Etapa 2 - Análisis'!$AT$4,IF(J144=10,'Etapa 2 - Análisis'!$AH$4,IF(J144=14,'Etapa 2 - Análisis'!$AL$4,IF(J144=15,'Etapa 2 - Análisis'!$AM$4,IF(J144=19,'Etapa 2 - Análisis'!$AQ$4,IF(J144=20,'Etapa 2 - Análisis'!$AR$4,IF(J144=23,'Etapa 2 - Análisis'!$AU$4,IF(J144=24,'Etapa 2 - Análisis'!$AV$4,IF(J144=25,'Etapa 2 - Análisis'!$AW$4,IF(J144=26,'Etapa 2 - Análisis'!$Y$13,IF(J144=27,'Etapa 2 - Análisis'!$Z$13,IF(J144=28,'Etapa 2 - Análisis'!$AA$13,IF(J144=29,'Etapa 2 - Análisis'!$AB$13,IF(J144=30,'Etapa 2 - Análisis'!$AC$13,IF(J144=31,'Etapa 2 - Análisis'!$AD$13,IF(J144=32,'Etapa 2 - Análisis'!$AE$13,IF(J144=33,'Etapa 2 - Análisis'!$AF$13,IF(J144=34,'Etapa 2 - Análisis'!$AG$13,IF(J144=35,'Etapa 2 - Análisis'!$AH$13,IF(J144=36,'Etapa 2 - Análisis'!$AI$13,IF(J144=37,'Etapa 2 - Análisis'!$AJ$13,IF(J144=38,'Etapa 2 - Análisis'!$AK$13,IF(J144=39,'Etapa 2 - Análisis'!$AL$13,IF(J144=40,'Etapa 2 - Análisis'!$AM$13,IF(J144=41,'Etapa 2 - Análisis'!$Y$8,IF(J144=42,'Etapa 2 - Análisis'!$Z$8,IF(J144=43,'Etapa 2 - Análisis'!$AA$8,IF(J144=44,'Etapa 2 - Análisis'!$AB$8,IF(J144=45,'Etapa 2 - Análisis'!$AC$8,IF(J144=46,'Etapa 2 - Análisis'!$AD$8,IF(J144=47,'Etapa 2 - Análisis'!$AE$8,IF(J144=48,'Etapa 2 - Análisis'!$AF$8,IF(J144=49,'Etapa 2 - Análisis'!$AG$8,"Sin Zona")))))))))))))))))))))))))))))))))))))))))))))))))</f>
        <v>ZONA DE OPORTUNIDAD BENEFICIOSA</v>
      </c>
      <c r="L144" s="219" t="s">
        <v>378</v>
      </c>
      <c r="M144" s="65" t="s">
        <v>832</v>
      </c>
      <c r="N144" s="66" t="s">
        <v>218</v>
      </c>
      <c r="O144" s="35" t="str">
        <f>IF($C$144="Oportunidad","NO APLICA","")</f>
        <v>NO APLICA</v>
      </c>
      <c r="P144" s="35" t="str">
        <f>IF($C$144="Oportunidad","NO APLICA","")</f>
        <v>NO APLICA</v>
      </c>
      <c r="Q144" s="219" t="s">
        <v>218</v>
      </c>
      <c r="R144" s="35">
        <f t="shared" ref="R144" si="78">IF(Q144="1 - Rara vez",1,IF(Q144="2 - Improbable",2,IF(Q144="3 - Posible",3,IF(Q144="4 - Probable",4,IF(Q144="5 - Casi seguro",5,IF(Q144="1 - Baja",6,IF(Q144="2 - Media",7,IF(Q144="3 - Alta",8,IF(Q144="NO APLICA","",IF(Q144="Seleccione",0))))))))))</f>
        <v>0</v>
      </c>
      <c r="S144" s="219" t="s">
        <v>218</v>
      </c>
      <c r="T144" s="35">
        <f t="shared" ref="T144" si="79">IF(S144="1 -Insignificante",1,IF(S144="2 -Menor",2,IF(S144="3 -Moderado",3,IF(S144="4 -Mayor",4,IF(S144="10 -Mayor",7,IF(S144="5 -Catastrófico",5,IF(S144="5 -Moderado",6,IF(S144="20 -Catastrófico",8,IF(S144="1 - Mínimo/Leve",9,IF(S144="2 - Importante",10,IF(S144="3 - Fuerte",11,IF(S144="NO APLICA","",IF(S144="Seleccione",0)))))))))))))</f>
        <v>0</v>
      </c>
      <c r="U144" s="35" t="str">
        <f t="shared" ref="U144" si="80">IF(AND(R144=1,T144=1),1,IF(AND(R144=1,T144=2),2,IF(AND(R144=1,T144=3),3,IF(AND(R144=1,T144=4),4,IF(AND(R144=1,T144=5),5,IF(AND(R144=2,T144=1),6,IF(AND(R144=2,T144=2),7,IF(AND(R144=2,T144=3),8,IF(AND(R144=2,T144=4),9,IF(AND(R144=2,T144=5),10,IF(AND(R144=3,T144=1),11,IF(AND(R144=3,T144=2),12,IF(AND(R144=3,T144=3),13,IF(AND(R144=3,T144=4),14,IF(AND(R144=3,T144=5),15,IF(AND(R144=4,T144=1),16,IF(AND(R144=4,T144=2),17,IF(AND(R144=4,T144=3),18,IF(AND(R144=4,T144=4),19,IF(AND(R144=4,T144=5),20,IF(AND(R144=5,T144=1),21,IF(AND(R144=5,T144=2),22,IF(AND(R144=5,T144=3),23,IF(AND(R144=5,T144=4),24,IF(AND(R144=5,T144=5),25,IF(AND(R144=1,T144=6),26,IF(AND(R144=1,T144=7),27,IF(AND(R144=1,T144=8),28,IF(AND(R144=2,T144=6),29,IF(AND(R144=2,T144=7),30,IF(AND(R144=2,T144=8),31,IF(AND(R144=3,T144=6),32,IF(AND(R144=3,T144=7),33,IF(AND(R144=3,T144=8),34,IF(AND(R144=4,T144=6),35,IF(AND(R144=4,T144=7),36,IF(AND(R144=4,T144=8),37,IF(AND(R144=5,T144=6),38,IF(AND(R144=5,T144=7),39,IF(AND(R144=5,T144=8),40,IF(AND(R144=6,T144=9),41,IF(AND(R144=6,T144=10),42,IF(AND(R144=6,T144=11),43,IF(AND(R144=7,T144=9),44,IF(AND(R144=7,T144=10),45,IF(AND(R144=7,T144=11),46,IF(AND(R144=8,T144=9),47,IF(AND(R144=8,T144=10),48,IF(AND(R144=8,T144=11),49,IF(AND(R144="",T144=""),"","Seleccione"))))))))))))))))))))))))))))))))))))))))))))))))))</f>
        <v>Seleccione</v>
      </c>
      <c r="V144" s="222" t="str">
        <f>IF(U144=1,'Etapa 2 - Análisis'!$Y$4,IF(U144=2,'Etapa 2 - Análisis'!$Z$4,IF(U144=6,'Etapa 2 - Análisis'!$AD$4,IF(U144=7,'Etapa 2 - Análisis'!$AE$4,IF(U144=11,'Etapa 2 - Análisis'!$AI$4,IF(U144=3,'Etapa 2 - Análisis'!$AA$4,IF(U144=8,'Etapa 2 - Análisis'!$AF$4,IF(U144=12,'Etapa 2 - Análisis'!$AJ$4,IF(U144=16,'Etapa 2 - Análisis'!$AN$4,IF(U144=4,'Etapa 2 - Análisis'!$AB$4,IF(U144=5,'Etapa 2 - Análisis'!$AC$4,IF(U144=9,'Etapa 2 - Análisis'!$AF$4,IF(U144=13,'Etapa 2 - Análisis'!$AK$4,IF(U144=17,'Etapa 2 - Análisis'!$AO$4,IF(U144=18,'Etapa 2 - Análisis'!$AP$4,IF(U144=21,'Etapa 2 - Análisis'!$AS$4,IF(U144=22,'Etapa 2 - Análisis'!$AT$4,IF(U144=10,'Etapa 2 - Análisis'!$AH$4,IF(U144=14,'Etapa 2 - Análisis'!$AL$4,IF(U144=15,'Etapa 2 - Análisis'!$AM$4,IF(U144=19,'Etapa 2 - Análisis'!$AQ$4,IF(U144=20,'Etapa 2 - Análisis'!$AR$4,IF(U144=23,'Etapa 2 - Análisis'!$AU$4,IF(U144=24,'Etapa 2 - Análisis'!$AV$4,IF(U144=25,'Etapa 2 - Análisis'!$AW$4,IF(U144=26,'Etapa 2 - Análisis'!$Y$13,IF(U144=27,'Etapa 2 - Análisis'!$Z$13,IF(U144=28,'Etapa 2 - Análisis'!$AA$13,IF(U144=29,'Etapa 2 - Análisis'!$AB$13,IF(U144=30,'Etapa 2 - Análisis'!$AC$13,IF(U144=31,'Etapa 2 - Análisis'!$AD$13,IF(U144=32,'Etapa 2 - Análisis'!$AE$13,IF(U144=33,'Etapa 2 - Análisis'!$AF$13,IF(U144=34,'Etapa 2 - Análisis'!$AG$13,IF(U144=35,'Etapa 2 - Análisis'!$AH$13,IF(U144=36,'Etapa 2 - Análisis'!$AI$13,IF(U144=37,'Etapa 2 - Análisis'!$AJ$13,IF(U144=38,'Etapa 2 - Análisis'!$AK$13,IF(U144=39,'Etapa 2 - Análisis'!$AL$13,IF(U144=40,'Etapa 2 - Análisis'!$AM$13,IF(U144=41,'Etapa 2 - Análisis'!$Y$8,IF(U144=42,'Etapa 2 - Análisis'!$Z$8,IF(U144=43,'Etapa 2 - Análisis'!$AA$8,IF(U144=44,'Etapa 2 - Análisis'!$AB$8,IF(U144=45,'Etapa 2 - Análisis'!$AC$8,IF(U144=46,'Etapa 2 - Análisis'!$AD$8,IF(U144=47,'Etapa 2 - Análisis'!$AE$8,IF(U144=48,'Etapa 2 - Análisis'!$AF$8,IF(U144=49,'Etapa 2 - Análisis'!$AG$8,IF(U144="","NO APLICA","Sin Zona"))))))))))))))))))))))))))))))))))))))))))))))))))</f>
        <v>Sin Zona</v>
      </c>
      <c r="W144" s="81" t="s">
        <v>883</v>
      </c>
      <c r="X144" s="226" t="s">
        <v>455</v>
      </c>
      <c r="Y144" s="227"/>
      <c r="Z144" s="81" t="s">
        <v>884</v>
      </c>
      <c r="AA144" s="223" t="s">
        <v>882</v>
      </c>
    </row>
    <row r="145" spans="1:27" ht="72" customHeight="1" x14ac:dyDescent="0.25">
      <c r="A145" s="228"/>
      <c r="B145" s="224"/>
      <c r="C145" s="220"/>
      <c r="D145" s="81" t="s">
        <v>831</v>
      </c>
      <c r="E145" s="229"/>
      <c r="F145" s="220"/>
      <c r="G145" s="35"/>
      <c r="H145" s="220"/>
      <c r="I145" s="35"/>
      <c r="J145" s="35"/>
      <c r="K145" s="222"/>
      <c r="L145" s="220"/>
      <c r="M145" s="65" t="s">
        <v>833</v>
      </c>
      <c r="N145" s="66" t="s">
        <v>218</v>
      </c>
      <c r="O145" s="35" t="str">
        <f t="shared" ref="O145:P148" si="81">IF($C$144="Oportunidad","NO APLICA","")</f>
        <v>NO APLICA</v>
      </c>
      <c r="P145" s="35" t="str">
        <f t="shared" si="81"/>
        <v>NO APLICA</v>
      </c>
      <c r="Q145" s="220"/>
      <c r="R145" s="35"/>
      <c r="S145" s="220"/>
      <c r="T145" s="35"/>
      <c r="U145" s="35"/>
      <c r="V145" s="222"/>
      <c r="W145" s="81" t="s">
        <v>885</v>
      </c>
      <c r="X145" s="226" t="s">
        <v>455</v>
      </c>
      <c r="Y145" s="227"/>
      <c r="Z145" s="81" t="s">
        <v>886</v>
      </c>
      <c r="AA145" s="224"/>
    </row>
    <row r="146" spans="1:27" ht="93" customHeight="1" x14ac:dyDescent="0.25">
      <c r="A146" s="228"/>
      <c r="B146" s="224"/>
      <c r="C146" s="220"/>
      <c r="D146" s="81"/>
      <c r="E146" s="229"/>
      <c r="F146" s="220"/>
      <c r="G146" s="35"/>
      <c r="H146" s="220"/>
      <c r="I146" s="35"/>
      <c r="J146" s="35"/>
      <c r="K146" s="222"/>
      <c r="L146" s="220"/>
      <c r="M146" s="65" t="s">
        <v>834</v>
      </c>
      <c r="N146" s="66" t="s">
        <v>218</v>
      </c>
      <c r="O146" s="35" t="str">
        <f t="shared" si="81"/>
        <v>NO APLICA</v>
      </c>
      <c r="P146" s="35" t="str">
        <f t="shared" si="81"/>
        <v>NO APLICA</v>
      </c>
      <c r="Q146" s="220"/>
      <c r="R146" s="35"/>
      <c r="S146" s="220"/>
      <c r="T146" s="35"/>
      <c r="U146" s="35"/>
      <c r="V146" s="222"/>
      <c r="W146" s="81" t="s">
        <v>887</v>
      </c>
      <c r="X146" s="226" t="s">
        <v>888</v>
      </c>
      <c r="Y146" s="227"/>
      <c r="Z146" s="81" t="s">
        <v>889</v>
      </c>
      <c r="AA146" s="224"/>
    </row>
    <row r="147" spans="1:27" x14ac:dyDescent="0.25">
      <c r="A147" s="228"/>
      <c r="B147" s="224"/>
      <c r="C147" s="220"/>
      <c r="D147" s="81"/>
      <c r="E147" s="229"/>
      <c r="F147" s="220"/>
      <c r="G147" s="35"/>
      <c r="H147" s="220"/>
      <c r="I147" s="35"/>
      <c r="J147" s="35"/>
      <c r="K147" s="222"/>
      <c r="L147" s="220"/>
      <c r="M147" s="65"/>
      <c r="N147" s="66" t="s">
        <v>218</v>
      </c>
      <c r="O147" s="35" t="str">
        <f t="shared" si="81"/>
        <v>NO APLICA</v>
      </c>
      <c r="P147" s="35" t="str">
        <f t="shared" si="81"/>
        <v>NO APLICA</v>
      </c>
      <c r="Q147" s="220"/>
      <c r="R147" s="35"/>
      <c r="S147" s="220"/>
      <c r="T147" s="35"/>
      <c r="U147" s="35"/>
      <c r="V147" s="222"/>
      <c r="W147" s="81"/>
      <c r="X147" s="84"/>
      <c r="Y147" s="84"/>
      <c r="Z147" s="81"/>
      <c r="AA147" s="224"/>
    </row>
    <row r="148" spans="1:27" x14ac:dyDescent="0.25">
      <c r="A148" s="228"/>
      <c r="B148" s="225"/>
      <c r="C148" s="221"/>
      <c r="E148" s="229"/>
      <c r="F148" s="221"/>
      <c r="G148" s="35"/>
      <c r="H148" s="221"/>
      <c r="I148" s="35"/>
      <c r="J148" s="35"/>
      <c r="K148" s="222"/>
      <c r="L148" s="221"/>
      <c r="M148" s="196"/>
      <c r="N148" s="66" t="s">
        <v>218</v>
      </c>
      <c r="O148" s="35" t="str">
        <f t="shared" si="81"/>
        <v>NO APLICA</v>
      </c>
      <c r="P148" s="35" t="str">
        <f t="shared" si="81"/>
        <v>NO APLICA</v>
      </c>
      <c r="Q148" s="221"/>
      <c r="R148" s="35"/>
      <c r="S148" s="221"/>
      <c r="T148" s="35"/>
      <c r="U148" s="35"/>
      <c r="V148" s="222"/>
      <c r="W148" s="81"/>
      <c r="X148" s="84"/>
      <c r="Y148" s="84"/>
      <c r="Z148" s="81"/>
      <c r="AA148" s="225"/>
    </row>
    <row r="149" spans="1:27" ht="105" customHeight="1" x14ac:dyDescent="0.25">
      <c r="A149" s="228">
        <v>29</v>
      </c>
      <c r="B149" s="223" t="s">
        <v>835</v>
      </c>
      <c r="C149" s="219" t="s">
        <v>288</v>
      </c>
      <c r="D149" s="81" t="s">
        <v>837</v>
      </c>
      <c r="E149" s="229" t="s">
        <v>838</v>
      </c>
      <c r="F149" s="219" t="s">
        <v>370</v>
      </c>
      <c r="G149" s="35">
        <f t="shared" ref="G149" si="82">IF(F149="1 - Rara vez",1,IF(F149="2 - Improbable",2,IF(F149="3 - Posible",3,IF(F149="4 - Probable",4,IF(F149="5 - Casi seguro",5,IF(F149="1 - Baja",6,IF(F149="2 - Media",7,IF(F149="3 - Alta",8,IF(F149="Seleccione",0)))))))))</f>
        <v>8</v>
      </c>
      <c r="H149" s="219" t="s">
        <v>373</v>
      </c>
      <c r="I149" s="35">
        <f t="shared" ref="I149" si="83">IF(H149="1 -Insignificante",1,IF(H149="2 -Menor",2,IF(H149="3 -Moderado",3,IF(H149="5 -Moderado",6,IF(H149="4 -Mayor",4,IF(H149="10 -Mayor",7,IF(H149="5 -Catastrófico",5,IF(H149="20 -Catastrófico",8,IF(H149="1 - Mínimo/Leve",9,IF(H149="2 - Importante",10,IF(H149="3 - Fuerte",11,IF(H149="Seleccione",0))))))))))))</f>
        <v>11</v>
      </c>
      <c r="J149" s="35">
        <f t="shared" ref="J149" si="84">IF(AND(G149=1,I149=1),1,IF(AND(G149=1,I149=2),2,IF(AND(G149=1,I149=3),3,IF(AND(G149=1,I149=4),4,IF(AND(G149=1,I149=5),5,IF(AND(G149=2,I149=1),6,IF(AND(G149=2,I149=2),7,IF(AND(G149=2,I149=3),8,IF(AND(G149=2,I149=4),9,IF(AND(G149=2,I149=5),10,IF(AND(G149=3,I149=1),11,IF(AND(G149=3,I149=2),12,IF(AND(G149=3,I149=3),13,IF(AND(G149=3,I149=4),14,IF(AND(G149=3,I149=5),15,IF(AND(G149=4,I149=1),16,IF(AND(G149=4,I149=2),17,IF(AND(G149=4,I149=3),18,IF(AND(G149=4,I149=4),19,IF(AND(G149=4,I149=5),20,IF(AND(G149=5,I149=1),21,IF(AND(G149=5,I149=2),22,IF(AND(G149=5,I149=3),23,IF(AND(G149=5,I149=4),24,IF(AND(G149=5,I149=5),25,IF(AND(G149=1,I149=6),26,IF(AND(G149=1,I149=7),27,IF(AND(G149=1,I149=8),28,IF(AND(G149=2,I149=6),29,IF(AND(G149=2,I149=7),30,IF(AND(G149=2,I149=8),31,IF(AND(G149=3,I149=6),32,IF(AND(G149=3,I149=7),33,IF(AND(G149=3,I149=8),34,IF(AND(G149=4,I149=6),35,IF(AND(G149=4,I149=7),36,IF(AND(G149=4,I149=8),37,IF(AND(G149=5,I149=6),38,IF(AND(G149=5,I149=7),39,IF(AND(G149=5,I149=8),40,IF(AND(G149=6,I149=9),41,IF(AND(G149=6,I149=10),42,IF(AND(G149=6,I149=11),43,IF(AND(G149=7,I149=9),44,IF(AND(G149=7,I149=10),45,IF(AND(G149=7,I149=11),46,IF(AND(G149=8,I149=9),47,IF(AND(G149=8,I149=10),48,IF(AND(G149=8,I149=11),49,"Seleccione")))))))))))))))))))))))))))))))))))))))))))))))))</f>
        <v>49</v>
      </c>
      <c r="K149" s="222" t="str">
        <f>IF(J149=1,'Etapa 2 - Análisis'!$Y$4,IF(J149=2,'Etapa 2 - Análisis'!$Z$4,IF(J149=6,'Etapa 2 - Análisis'!$AD$4,IF(J149=7,'Etapa 2 - Análisis'!$AE$4,IF(J149=11,'Etapa 2 - Análisis'!$AI$4,IF(J149=3,'Etapa 2 - Análisis'!$AA$4,IF(J149=8,'Etapa 2 - Análisis'!$AF$4,IF(J149=12,'Etapa 2 - Análisis'!$AJ$4,IF(J149=16,'Etapa 2 - Análisis'!$AN$4,IF(J149=4,'Etapa 2 - Análisis'!$AB$4,IF(J149=5,'Etapa 2 - Análisis'!$AC$4,IF(J149=9,'Etapa 2 - Análisis'!$AG$4,IF(J149=13,'Etapa 2 - Análisis'!$AK$4,IF(J149=17,'Etapa 2 - Análisis'!$AO$4,IF(J149=18,'Etapa 2 - Análisis'!$AP$4,IF(J149=21,'Etapa 2 - Análisis'!$AS$4,IF(J149=22,'Etapa 2 - Análisis'!$AT$4,IF(J149=10,'Etapa 2 - Análisis'!$AH$4,IF(J149=14,'Etapa 2 - Análisis'!$AL$4,IF(J149=15,'Etapa 2 - Análisis'!$AM$4,IF(J149=19,'Etapa 2 - Análisis'!$AQ$4,IF(J149=20,'Etapa 2 - Análisis'!$AR$4,IF(J149=23,'Etapa 2 - Análisis'!$AU$4,IF(J149=24,'Etapa 2 - Análisis'!$AV$4,IF(J149=25,'Etapa 2 - Análisis'!$AW$4,IF(J149=26,'Etapa 2 - Análisis'!$Y$13,IF(J149=27,'Etapa 2 - Análisis'!$Z$13,IF(J149=28,'Etapa 2 - Análisis'!$AA$13,IF(J149=29,'Etapa 2 - Análisis'!$AB$13,IF(J149=30,'Etapa 2 - Análisis'!$AC$13,IF(J149=31,'Etapa 2 - Análisis'!$AD$13,IF(J149=32,'Etapa 2 - Análisis'!$AE$13,IF(J149=33,'Etapa 2 - Análisis'!$AF$13,IF(J149=34,'Etapa 2 - Análisis'!$AG$13,IF(J149=35,'Etapa 2 - Análisis'!$AH$13,IF(J149=36,'Etapa 2 - Análisis'!$AI$13,IF(J149=37,'Etapa 2 - Análisis'!$AJ$13,IF(J149=38,'Etapa 2 - Análisis'!$AK$13,IF(J149=39,'Etapa 2 - Análisis'!$AL$13,IF(J149=40,'Etapa 2 - Análisis'!$AM$13,IF(J149=41,'Etapa 2 - Análisis'!$Y$8,IF(J149=42,'Etapa 2 - Análisis'!$Z$8,IF(J149=43,'Etapa 2 - Análisis'!$AA$8,IF(J149=44,'Etapa 2 - Análisis'!$AB$8,IF(J149=45,'Etapa 2 - Análisis'!$AC$8,IF(J149=46,'Etapa 2 - Análisis'!$AD$8,IF(J149=47,'Etapa 2 - Análisis'!$AE$8,IF(J149=48,'Etapa 2 - Análisis'!$AF$8,IF(J149=49,'Etapa 2 - Análisis'!$AG$8,"Sin Zona")))))))))))))))))))))))))))))))))))))))))))))))))</f>
        <v>ZONA DE OPORTUNIDAD MUY BENEFICIOSA</v>
      </c>
      <c r="L149" s="219" t="s">
        <v>378</v>
      </c>
      <c r="M149" s="65" t="s">
        <v>841</v>
      </c>
      <c r="N149" s="66" t="s">
        <v>218</v>
      </c>
      <c r="O149" s="35" t="str">
        <f>IF($C$149="Oportunidad","NO APLICA","")</f>
        <v>NO APLICA</v>
      </c>
      <c r="P149" s="35" t="str">
        <f>IF($C$149="Oportunidad","NO APLICA","")</f>
        <v>NO APLICA</v>
      </c>
      <c r="Q149" s="219" t="s">
        <v>218</v>
      </c>
      <c r="R149" s="35">
        <f t="shared" ref="R149" si="85">IF(Q149="1 - Rara vez",1,IF(Q149="2 - Improbable",2,IF(Q149="3 - Posible",3,IF(Q149="4 - Probable",4,IF(Q149="5 - Casi seguro",5,IF(Q149="1 - Baja",6,IF(Q149="2 - Media",7,IF(Q149="3 - Alta",8,IF(Q149="NO APLICA","",IF(Q149="Seleccione",0))))))))))</f>
        <v>0</v>
      </c>
      <c r="S149" s="219" t="s">
        <v>218</v>
      </c>
      <c r="T149" s="35">
        <f t="shared" ref="T149" si="86">IF(S149="1 -Insignificante",1,IF(S149="2 -Menor",2,IF(S149="3 -Moderado",3,IF(S149="4 -Mayor",4,IF(S149="10 -Mayor",7,IF(S149="5 -Catastrófico",5,IF(S149="5 -Moderado",6,IF(S149="20 -Catastrófico",8,IF(S149="1 - Mínimo/Leve",9,IF(S149="2 - Importante",10,IF(S149="3 - Fuerte",11,IF(S149="NO APLICA","",IF(S149="Seleccione",0)))))))))))))</f>
        <v>0</v>
      </c>
      <c r="U149" s="35" t="str">
        <f t="shared" ref="U149" si="87">IF(AND(R149=1,T149=1),1,IF(AND(R149=1,T149=2),2,IF(AND(R149=1,T149=3),3,IF(AND(R149=1,T149=4),4,IF(AND(R149=1,T149=5),5,IF(AND(R149=2,T149=1),6,IF(AND(R149=2,T149=2),7,IF(AND(R149=2,T149=3),8,IF(AND(R149=2,T149=4),9,IF(AND(R149=2,T149=5),10,IF(AND(R149=3,T149=1),11,IF(AND(R149=3,T149=2),12,IF(AND(R149=3,T149=3),13,IF(AND(R149=3,T149=4),14,IF(AND(R149=3,T149=5),15,IF(AND(R149=4,T149=1),16,IF(AND(R149=4,T149=2),17,IF(AND(R149=4,T149=3),18,IF(AND(R149=4,T149=4),19,IF(AND(R149=4,T149=5),20,IF(AND(R149=5,T149=1),21,IF(AND(R149=5,T149=2),22,IF(AND(R149=5,T149=3),23,IF(AND(R149=5,T149=4),24,IF(AND(R149=5,T149=5),25,IF(AND(R149=1,T149=6),26,IF(AND(R149=1,T149=7),27,IF(AND(R149=1,T149=8),28,IF(AND(R149=2,T149=6),29,IF(AND(R149=2,T149=7),30,IF(AND(R149=2,T149=8),31,IF(AND(R149=3,T149=6),32,IF(AND(R149=3,T149=7),33,IF(AND(R149=3,T149=8),34,IF(AND(R149=4,T149=6),35,IF(AND(R149=4,T149=7),36,IF(AND(R149=4,T149=8),37,IF(AND(R149=5,T149=6),38,IF(AND(R149=5,T149=7),39,IF(AND(R149=5,T149=8),40,IF(AND(R149=6,T149=9),41,IF(AND(R149=6,T149=10),42,IF(AND(R149=6,T149=11),43,IF(AND(R149=7,T149=9),44,IF(AND(R149=7,T149=10),45,IF(AND(R149=7,T149=11),46,IF(AND(R149=8,T149=9),47,IF(AND(R149=8,T149=10),48,IF(AND(R149=8,T149=11),49,IF(AND(R149="",T149=""),"","Seleccione"))))))))))))))))))))))))))))))))))))))))))))))))))</f>
        <v>Seleccione</v>
      </c>
      <c r="V149" s="222" t="str">
        <f>IF(U149=1,'Etapa 2 - Análisis'!$Y$4,IF(U149=2,'Etapa 2 - Análisis'!$Z$4,IF(U149=6,'Etapa 2 - Análisis'!$AD$4,IF(U149=7,'Etapa 2 - Análisis'!$AE$4,IF(U149=11,'Etapa 2 - Análisis'!$AI$4,IF(U149=3,'Etapa 2 - Análisis'!$AA$4,IF(U149=8,'Etapa 2 - Análisis'!$AF$4,IF(U149=12,'Etapa 2 - Análisis'!$AJ$4,IF(U149=16,'Etapa 2 - Análisis'!$AN$4,IF(U149=4,'Etapa 2 - Análisis'!$AB$4,IF(U149=5,'Etapa 2 - Análisis'!$AC$4,IF(U149=9,'Etapa 2 - Análisis'!$AF$4,IF(U149=13,'Etapa 2 - Análisis'!$AK$4,IF(U149=17,'Etapa 2 - Análisis'!$AO$4,IF(U149=18,'Etapa 2 - Análisis'!$AP$4,IF(U149=21,'Etapa 2 - Análisis'!$AS$4,IF(U149=22,'Etapa 2 - Análisis'!$AT$4,IF(U149=10,'Etapa 2 - Análisis'!$AH$4,IF(U149=14,'Etapa 2 - Análisis'!$AL$4,IF(U149=15,'Etapa 2 - Análisis'!$AM$4,IF(U149=19,'Etapa 2 - Análisis'!$AQ$4,IF(U149=20,'Etapa 2 - Análisis'!$AR$4,IF(U149=23,'Etapa 2 - Análisis'!$AU$4,IF(U149=24,'Etapa 2 - Análisis'!$AV$4,IF(U149=25,'Etapa 2 - Análisis'!$AW$4,IF(U149=26,'Etapa 2 - Análisis'!$Y$13,IF(U149=27,'Etapa 2 - Análisis'!$Z$13,IF(U149=28,'Etapa 2 - Análisis'!$AA$13,IF(U149=29,'Etapa 2 - Análisis'!$AB$13,IF(U149=30,'Etapa 2 - Análisis'!$AC$13,IF(U149=31,'Etapa 2 - Análisis'!$AD$13,IF(U149=32,'Etapa 2 - Análisis'!$AE$13,IF(U149=33,'Etapa 2 - Análisis'!$AF$13,IF(U149=34,'Etapa 2 - Análisis'!$AG$13,IF(U149=35,'Etapa 2 - Análisis'!$AH$13,IF(U149=36,'Etapa 2 - Análisis'!$AI$13,IF(U149=37,'Etapa 2 - Análisis'!$AJ$13,IF(U149=38,'Etapa 2 - Análisis'!$AK$13,IF(U149=39,'Etapa 2 - Análisis'!$AL$13,IF(U149=40,'Etapa 2 - Análisis'!$AM$13,IF(U149=41,'Etapa 2 - Análisis'!$Y$8,IF(U149=42,'Etapa 2 - Análisis'!$Z$8,IF(U149=43,'Etapa 2 - Análisis'!$AA$8,IF(U149=44,'Etapa 2 - Análisis'!$AB$8,IF(U149=45,'Etapa 2 - Análisis'!$AC$8,IF(U149=46,'Etapa 2 - Análisis'!$AD$8,IF(U149=47,'Etapa 2 - Análisis'!$AE$8,IF(U149=48,'Etapa 2 - Análisis'!$AF$8,IF(U149=49,'Etapa 2 - Análisis'!$AG$8,IF(U149="","NO APLICA","Sin Zona"))))))))))))))))))))))))))))))))))))))))))))))))))</f>
        <v>Sin Zona</v>
      </c>
      <c r="W149" s="81" t="s">
        <v>708</v>
      </c>
      <c r="X149" s="226" t="s">
        <v>455</v>
      </c>
      <c r="Y149" s="227"/>
      <c r="Z149" s="81" t="s">
        <v>843</v>
      </c>
      <c r="AA149" s="223" t="s">
        <v>844</v>
      </c>
    </row>
    <row r="150" spans="1:27" x14ac:dyDescent="0.25">
      <c r="A150" s="228"/>
      <c r="B150" s="224"/>
      <c r="C150" s="220"/>
      <c r="D150" s="81"/>
      <c r="E150" s="229"/>
      <c r="F150" s="220"/>
      <c r="G150" s="35"/>
      <c r="H150" s="220"/>
      <c r="I150" s="35"/>
      <c r="J150" s="35"/>
      <c r="K150" s="222"/>
      <c r="L150" s="220"/>
      <c r="M150" s="65"/>
      <c r="N150" s="66" t="s">
        <v>218</v>
      </c>
      <c r="O150" s="35" t="str">
        <f t="shared" ref="O150:P153" si="88">IF($C$149="Oportunidad","NO APLICA","")</f>
        <v>NO APLICA</v>
      </c>
      <c r="P150" s="35" t="str">
        <f t="shared" si="88"/>
        <v>NO APLICA</v>
      </c>
      <c r="Q150" s="220"/>
      <c r="R150" s="35"/>
      <c r="S150" s="220"/>
      <c r="T150" s="35"/>
      <c r="U150" s="35"/>
      <c r="V150" s="222"/>
      <c r="W150" s="81"/>
      <c r="X150" s="84"/>
      <c r="Y150" s="84"/>
      <c r="Z150" s="81"/>
      <c r="AA150" s="224"/>
    </row>
    <row r="151" spans="1:27" x14ac:dyDescent="0.25">
      <c r="A151" s="228"/>
      <c r="B151" s="224"/>
      <c r="C151" s="220"/>
      <c r="D151" s="81"/>
      <c r="E151" s="229"/>
      <c r="F151" s="220"/>
      <c r="G151" s="35"/>
      <c r="H151" s="220"/>
      <c r="I151" s="35"/>
      <c r="J151" s="35"/>
      <c r="K151" s="222"/>
      <c r="L151" s="220"/>
      <c r="M151" s="65"/>
      <c r="N151" s="66" t="s">
        <v>218</v>
      </c>
      <c r="O151" s="35" t="str">
        <f t="shared" si="88"/>
        <v>NO APLICA</v>
      </c>
      <c r="P151" s="35" t="str">
        <f t="shared" si="88"/>
        <v>NO APLICA</v>
      </c>
      <c r="Q151" s="220"/>
      <c r="R151" s="35"/>
      <c r="S151" s="220"/>
      <c r="T151" s="35"/>
      <c r="U151" s="35"/>
      <c r="V151" s="222"/>
      <c r="W151" s="81"/>
      <c r="X151" s="84"/>
      <c r="Y151" s="84"/>
      <c r="Z151" s="81"/>
      <c r="AA151" s="224"/>
    </row>
    <row r="152" spans="1:27" x14ac:dyDescent="0.25">
      <c r="A152" s="228"/>
      <c r="B152" s="224"/>
      <c r="C152" s="220"/>
      <c r="D152" s="81"/>
      <c r="E152" s="229"/>
      <c r="F152" s="220"/>
      <c r="G152" s="35"/>
      <c r="H152" s="220"/>
      <c r="I152" s="35"/>
      <c r="J152" s="35"/>
      <c r="K152" s="222"/>
      <c r="L152" s="220"/>
      <c r="M152" s="65"/>
      <c r="N152" s="66" t="s">
        <v>218</v>
      </c>
      <c r="O152" s="35" t="str">
        <f t="shared" si="88"/>
        <v>NO APLICA</v>
      </c>
      <c r="P152" s="35" t="str">
        <f t="shared" si="88"/>
        <v>NO APLICA</v>
      </c>
      <c r="Q152" s="220"/>
      <c r="R152" s="35"/>
      <c r="S152" s="220"/>
      <c r="T152" s="35"/>
      <c r="U152" s="35"/>
      <c r="V152" s="222"/>
      <c r="W152" s="81"/>
      <c r="X152" s="84"/>
      <c r="Y152" s="84"/>
      <c r="Z152" s="81"/>
      <c r="AA152" s="224"/>
    </row>
    <row r="153" spans="1:27" x14ac:dyDescent="0.25">
      <c r="A153" s="228"/>
      <c r="B153" s="225"/>
      <c r="C153" s="221"/>
      <c r="D153" s="81"/>
      <c r="E153" s="229"/>
      <c r="F153" s="221"/>
      <c r="G153" s="35"/>
      <c r="H153" s="221"/>
      <c r="I153" s="35"/>
      <c r="J153" s="35"/>
      <c r="K153" s="222"/>
      <c r="L153" s="221"/>
      <c r="M153" s="65"/>
      <c r="N153" s="66" t="s">
        <v>218</v>
      </c>
      <c r="O153" s="35" t="str">
        <f t="shared" si="88"/>
        <v>NO APLICA</v>
      </c>
      <c r="P153" s="35" t="str">
        <f t="shared" si="88"/>
        <v>NO APLICA</v>
      </c>
      <c r="Q153" s="221"/>
      <c r="R153" s="35"/>
      <c r="S153" s="221"/>
      <c r="T153" s="35"/>
      <c r="U153" s="35"/>
      <c r="V153" s="222"/>
      <c r="W153" s="81"/>
      <c r="X153" s="84"/>
      <c r="Y153" s="84"/>
      <c r="Z153" s="81"/>
      <c r="AA153" s="225"/>
    </row>
    <row r="154" spans="1:27" ht="104.25" customHeight="1" x14ac:dyDescent="0.25">
      <c r="A154" s="228">
        <v>30</v>
      </c>
      <c r="B154" s="223" t="s">
        <v>836</v>
      </c>
      <c r="C154" s="219" t="s">
        <v>288</v>
      </c>
      <c r="D154" s="81" t="s">
        <v>759</v>
      </c>
      <c r="E154" s="229" t="s">
        <v>839</v>
      </c>
      <c r="F154" s="219" t="s">
        <v>370</v>
      </c>
      <c r="G154" s="35">
        <f t="shared" ref="G154" si="89">IF(F154="1 - Rara vez",1,IF(F154="2 - Improbable",2,IF(F154="3 - Posible",3,IF(F154="4 - Probable",4,IF(F154="5 - Casi seguro",5,IF(F154="1 - Baja",6,IF(F154="2 - Media",7,IF(F154="3 - Alta",8,IF(F154="Seleccione",0)))))))))</f>
        <v>8</v>
      </c>
      <c r="H154" s="219" t="s">
        <v>373</v>
      </c>
      <c r="I154" s="35">
        <f t="shared" ref="I154" si="90">IF(H154="1 -Insignificante",1,IF(H154="2 -Menor",2,IF(H154="3 -Moderado",3,IF(H154="5 -Moderado",6,IF(H154="4 -Mayor",4,IF(H154="10 -Mayor",7,IF(H154="5 -Catastrófico",5,IF(H154="20 -Catastrófico",8,IF(H154="1 - Mínimo/Leve",9,IF(H154="2 - Importante",10,IF(H154="3 - Fuerte",11,IF(H154="Seleccione",0))))))))))))</f>
        <v>11</v>
      </c>
      <c r="J154" s="35">
        <f t="shared" ref="J154" si="91">IF(AND(G154=1,I154=1),1,IF(AND(G154=1,I154=2),2,IF(AND(G154=1,I154=3),3,IF(AND(G154=1,I154=4),4,IF(AND(G154=1,I154=5),5,IF(AND(G154=2,I154=1),6,IF(AND(G154=2,I154=2),7,IF(AND(G154=2,I154=3),8,IF(AND(G154=2,I154=4),9,IF(AND(G154=2,I154=5),10,IF(AND(G154=3,I154=1),11,IF(AND(G154=3,I154=2),12,IF(AND(G154=3,I154=3),13,IF(AND(G154=3,I154=4),14,IF(AND(G154=3,I154=5),15,IF(AND(G154=4,I154=1),16,IF(AND(G154=4,I154=2),17,IF(AND(G154=4,I154=3),18,IF(AND(G154=4,I154=4),19,IF(AND(G154=4,I154=5),20,IF(AND(G154=5,I154=1),21,IF(AND(G154=5,I154=2),22,IF(AND(G154=5,I154=3),23,IF(AND(G154=5,I154=4),24,IF(AND(G154=5,I154=5),25,IF(AND(G154=1,I154=6),26,IF(AND(G154=1,I154=7),27,IF(AND(G154=1,I154=8),28,IF(AND(G154=2,I154=6),29,IF(AND(G154=2,I154=7),30,IF(AND(G154=2,I154=8),31,IF(AND(G154=3,I154=6),32,IF(AND(G154=3,I154=7),33,IF(AND(G154=3,I154=8),34,IF(AND(G154=4,I154=6),35,IF(AND(G154=4,I154=7),36,IF(AND(G154=4,I154=8),37,IF(AND(G154=5,I154=6),38,IF(AND(G154=5,I154=7),39,IF(AND(G154=5,I154=8),40,IF(AND(G154=6,I154=9),41,IF(AND(G154=6,I154=10),42,IF(AND(G154=6,I154=11),43,IF(AND(G154=7,I154=9),44,IF(AND(G154=7,I154=10),45,IF(AND(G154=7,I154=11),46,IF(AND(G154=8,I154=9),47,IF(AND(G154=8,I154=10),48,IF(AND(G154=8,I154=11),49,"Seleccione")))))))))))))))))))))))))))))))))))))))))))))))))</f>
        <v>49</v>
      </c>
      <c r="K154" s="222" t="str">
        <f>IF(J154=1,'Etapa 2 - Análisis'!$Y$4,IF(J154=2,'Etapa 2 - Análisis'!$Z$4,IF(J154=6,'Etapa 2 - Análisis'!$AD$4,IF(J154=7,'Etapa 2 - Análisis'!$AE$4,IF(J154=11,'Etapa 2 - Análisis'!$AI$4,IF(J154=3,'Etapa 2 - Análisis'!$AA$4,IF(J154=8,'Etapa 2 - Análisis'!$AF$4,IF(J154=12,'Etapa 2 - Análisis'!$AJ$4,IF(J154=16,'Etapa 2 - Análisis'!$AN$4,IF(J154=4,'Etapa 2 - Análisis'!$AB$4,IF(J154=5,'Etapa 2 - Análisis'!$AC$4,IF(J154=9,'Etapa 2 - Análisis'!$AG$4,IF(J154=13,'Etapa 2 - Análisis'!$AK$4,IF(J154=17,'Etapa 2 - Análisis'!$AO$4,IF(J154=18,'Etapa 2 - Análisis'!$AP$4,IF(J154=21,'Etapa 2 - Análisis'!$AS$4,IF(J154=22,'Etapa 2 - Análisis'!$AT$4,IF(J154=10,'Etapa 2 - Análisis'!$AH$4,IF(J154=14,'Etapa 2 - Análisis'!$AL$4,IF(J154=15,'Etapa 2 - Análisis'!$AM$4,IF(J154=19,'Etapa 2 - Análisis'!$AQ$4,IF(J154=20,'Etapa 2 - Análisis'!$AR$4,IF(J154=23,'Etapa 2 - Análisis'!$AU$4,IF(J154=24,'Etapa 2 - Análisis'!$AV$4,IF(J154=25,'Etapa 2 - Análisis'!$AW$4,IF(J154=26,'Etapa 2 - Análisis'!$Y$13,IF(J154=27,'Etapa 2 - Análisis'!$Z$13,IF(J154=28,'Etapa 2 - Análisis'!$AA$13,IF(J154=29,'Etapa 2 - Análisis'!$AB$13,IF(J154=30,'Etapa 2 - Análisis'!$AC$13,IF(J154=31,'Etapa 2 - Análisis'!$AD$13,IF(J154=32,'Etapa 2 - Análisis'!$AE$13,IF(J154=33,'Etapa 2 - Análisis'!$AF$13,IF(J154=34,'Etapa 2 - Análisis'!$AG$13,IF(J154=35,'Etapa 2 - Análisis'!$AH$13,IF(J154=36,'Etapa 2 - Análisis'!$AI$13,IF(J154=37,'Etapa 2 - Análisis'!$AJ$13,IF(J154=38,'Etapa 2 - Análisis'!$AK$13,IF(J154=39,'Etapa 2 - Análisis'!$AL$13,IF(J154=40,'Etapa 2 - Análisis'!$AM$13,IF(J154=41,'Etapa 2 - Análisis'!$Y$8,IF(J154=42,'Etapa 2 - Análisis'!$Z$8,IF(J154=43,'Etapa 2 - Análisis'!$AA$8,IF(J154=44,'Etapa 2 - Análisis'!$AB$8,IF(J154=45,'Etapa 2 - Análisis'!$AC$8,IF(J154=46,'Etapa 2 - Análisis'!$AD$8,IF(J154=47,'Etapa 2 - Análisis'!$AE$8,IF(J154=48,'Etapa 2 - Análisis'!$AF$8,IF(J154=49,'Etapa 2 - Análisis'!$AG$8,"Sin Zona")))))))))))))))))))))))))))))))))))))))))))))))))</f>
        <v>ZONA DE OPORTUNIDAD MUY BENEFICIOSA</v>
      </c>
      <c r="L154" s="219" t="s">
        <v>378</v>
      </c>
      <c r="M154" s="65" t="s">
        <v>842</v>
      </c>
      <c r="N154" s="66" t="s">
        <v>218</v>
      </c>
      <c r="O154" s="35" t="str">
        <f>IF($C$154="Oportunidad","NO APLICA","")</f>
        <v>NO APLICA</v>
      </c>
      <c r="P154" s="35" t="str">
        <f>IF($C$154="Oportunidad","NO APLICA","")</f>
        <v>NO APLICA</v>
      </c>
      <c r="Q154" s="219" t="s">
        <v>218</v>
      </c>
      <c r="R154" s="35">
        <f t="shared" ref="R154" si="92">IF(Q154="1 - Rara vez",1,IF(Q154="2 - Improbable",2,IF(Q154="3 - Posible",3,IF(Q154="4 - Probable",4,IF(Q154="5 - Casi seguro",5,IF(Q154="1 - Baja",6,IF(Q154="2 - Media",7,IF(Q154="3 - Alta",8,IF(Q154="NO APLICA","",IF(Q154="Seleccione",0))))))))))</f>
        <v>0</v>
      </c>
      <c r="S154" s="219" t="s">
        <v>218</v>
      </c>
      <c r="T154" s="35">
        <f t="shared" ref="T154" si="93">IF(S154="1 -Insignificante",1,IF(S154="2 -Menor",2,IF(S154="3 -Moderado",3,IF(S154="4 -Mayor",4,IF(S154="10 -Mayor",7,IF(S154="5 -Catastrófico",5,IF(S154="5 -Moderado",6,IF(S154="20 -Catastrófico",8,IF(S154="1 - Mínimo/Leve",9,IF(S154="2 - Importante",10,IF(S154="3 - Fuerte",11,IF(S154="NO APLICA","",IF(S154="Seleccione",0)))))))))))))</f>
        <v>0</v>
      </c>
      <c r="U154" s="35" t="str">
        <f t="shared" ref="U154" si="94">IF(AND(R154=1,T154=1),1,IF(AND(R154=1,T154=2),2,IF(AND(R154=1,T154=3),3,IF(AND(R154=1,T154=4),4,IF(AND(R154=1,T154=5),5,IF(AND(R154=2,T154=1),6,IF(AND(R154=2,T154=2),7,IF(AND(R154=2,T154=3),8,IF(AND(R154=2,T154=4),9,IF(AND(R154=2,T154=5),10,IF(AND(R154=3,T154=1),11,IF(AND(R154=3,T154=2),12,IF(AND(R154=3,T154=3),13,IF(AND(R154=3,T154=4),14,IF(AND(R154=3,T154=5),15,IF(AND(R154=4,T154=1),16,IF(AND(R154=4,T154=2),17,IF(AND(R154=4,T154=3),18,IF(AND(R154=4,T154=4),19,IF(AND(R154=4,T154=5),20,IF(AND(R154=5,T154=1),21,IF(AND(R154=5,T154=2),22,IF(AND(R154=5,T154=3),23,IF(AND(R154=5,T154=4),24,IF(AND(R154=5,T154=5),25,IF(AND(R154=1,T154=6),26,IF(AND(R154=1,T154=7),27,IF(AND(R154=1,T154=8),28,IF(AND(R154=2,T154=6),29,IF(AND(R154=2,T154=7),30,IF(AND(R154=2,T154=8),31,IF(AND(R154=3,T154=6),32,IF(AND(R154=3,T154=7),33,IF(AND(R154=3,T154=8),34,IF(AND(R154=4,T154=6),35,IF(AND(R154=4,T154=7),36,IF(AND(R154=4,T154=8),37,IF(AND(R154=5,T154=6),38,IF(AND(R154=5,T154=7),39,IF(AND(R154=5,T154=8),40,IF(AND(R154=6,T154=9),41,IF(AND(R154=6,T154=10),42,IF(AND(R154=6,T154=11),43,IF(AND(R154=7,T154=9),44,IF(AND(R154=7,T154=10),45,IF(AND(R154=7,T154=11),46,IF(AND(R154=8,T154=9),47,IF(AND(R154=8,T154=10),48,IF(AND(R154=8,T154=11),49,IF(AND(R154="",T154=""),"","Seleccione"))))))))))))))))))))))))))))))))))))))))))))))))))</f>
        <v>Seleccione</v>
      </c>
      <c r="V154" s="222" t="str">
        <f>IF(U154=1,'Etapa 2 - Análisis'!$Y$4,IF(U154=2,'Etapa 2 - Análisis'!$Z$4,IF(U154=6,'Etapa 2 - Análisis'!$AD$4,IF(U154=7,'Etapa 2 - Análisis'!$AE$4,IF(U154=11,'Etapa 2 - Análisis'!$AI$4,IF(U154=3,'Etapa 2 - Análisis'!$AA$4,IF(U154=8,'Etapa 2 - Análisis'!$AF$4,IF(U154=12,'Etapa 2 - Análisis'!$AJ$4,IF(U154=16,'Etapa 2 - Análisis'!$AN$4,IF(U154=4,'Etapa 2 - Análisis'!$AB$4,IF(U154=5,'Etapa 2 - Análisis'!$AC$4,IF(U154=9,'Etapa 2 - Análisis'!$AF$4,IF(U154=13,'Etapa 2 - Análisis'!$AK$4,IF(U154=17,'Etapa 2 - Análisis'!$AO$4,IF(U154=18,'Etapa 2 - Análisis'!$AP$4,IF(U154=21,'Etapa 2 - Análisis'!$AS$4,IF(U154=22,'Etapa 2 - Análisis'!$AT$4,IF(U154=10,'Etapa 2 - Análisis'!$AH$4,IF(U154=14,'Etapa 2 - Análisis'!$AL$4,IF(U154=15,'Etapa 2 - Análisis'!$AM$4,IF(U154=19,'Etapa 2 - Análisis'!$AQ$4,IF(U154=20,'Etapa 2 - Análisis'!$AR$4,IF(U154=23,'Etapa 2 - Análisis'!$AU$4,IF(U154=24,'Etapa 2 - Análisis'!$AV$4,IF(U154=25,'Etapa 2 - Análisis'!$AW$4,IF(U154=26,'Etapa 2 - Análisis'!$Y$13,IF(U154=27,'Etapa 2 - Análisis'!$Z$13,IF(U154=28,'Etapa 2 - Análisis'!$AA$13,IF(U154=29,'Etapa 2 - Análisis'!$AB$13,IF(U154=30,'Etapa 2 - Análisis'!$AC$13,IF(U154=31,'Etapa 2 - Análisis'!$AD$13,IF(U154=32,'Etapa 2 - Análisis'!$AE$13,IF(U154=33,'Etapa 2 - Análisis'!$AF$13,IF(U154=34,'Etapa 2 - Análisis'!$AG$13,IF(U154=35,'Etapa 2 - Análisis'!$AH$13,IF(U154=36,'Etapa 2 - Análisis'!$AI$13,IF(U154=37,'Etapa 2 - Análisis'!$AJ$13,IF(U154=38,'Etapa 2 - Análisis'!$AK$13,IF(U154=39,'Etapa 2 - Análisis'!$AL$13,IF(U154=40,'Etapa 2 - Análisis'!$AM$13,IF(U154=41,'Etapa 2 - Análisis'!$Y$8,IF(U154=42,'Etapa 2 - Análisis'!$Z$8,IF(U154=43,'Etapa 2 - Análisis'!$AA$8,IF(U154=44,'Etapa 2 - Análisis'!$AB$8,IF(U154=45,'Etapa 2 - Análisis'!$AC$8,IF(U154=46,'Etapa 2 - Análisis'!$AD$8,IF(U154=47,'Etapa 2 - Análisis'!$AE$8,IF(U154=48,'Etapa 2 - Análisis'!$AF$8,IF(U154=49,'Etapa 2 - Análisis'!$AG$8,IF(U154="","NO APLICA","Sin Zona"))))))))))))))))))))))))))))))))))))))))))))))))))</f>
        <v>Sin Zona</v>
      </c>
      <c r="W154" s="81" t="s">
        <v>708</v>
      </c>
      <c r="X154" s="226" t="s">
        <v>455</v>
      </c>
      <c r="Y154" s="227"/>
      <c r="Z154" s="81" t="s">
        <v>845</v>
      </c>
      <c r="AA154" s="223" t="s">
        <v>844</v>
      </c>
    </row>
    <row r="155" spans="1:27" ht="48" customHeight="1" x14ac:dyDescent="0.25">
      <c r="A155" s="228"/>
      <c r="B155" s="224"/>
      <c r="C155" s="220"/>
      <c r="D155" s="81" t="s">
        <v>840</v>
      </c>
      <c r="E155" s="229"/>
      <c r="F155" s="220"/>
      <c r="G155" s="35"/>
      <c r="H155" s="220"/>
      <c r="I155" s="35"/>
      <c r="J155" s="35"/>
      <c r="K155" s="222"/>
      <c r="L155" s="220"/>
      <c r="M155" s="65"/>
      <c r="N155" s="66" t="s">
        <v>218</v>
      </c>
      <c r="O155" s="35" t="str">
        <f t="shared" ref="O155:P158" si="95">IF($C$154="Oportunidad","NO APLICA","")</f>
        <v>NO APLICA</v>
      </c>
      <c r="P155" s="35" t="str">
        <f t="shared" si="95"/>
        <v>NO APLICA</v>
      </c>
      <c r="Q155" s="220"/>
      <c r="R155" s="35"/>
      <c r="S155" s="220"/>
      <c r="T155" s="35"/>
      <c r="U155" s="35"/>
      <c r="V155" s="222"/>
      <c r="W155" s="81"/>
      <c r="X155" s="84"/>
      <c r="Y155" s="84"/>
      <c r="Z155" s="81"/>
      <c r="AA155" s="224"/>
    </row>
    <row r="156" spans="1:27" x14ac:dyDescent="0.25">
      <c r="A156" s="228"/>
      <c r="B156" s="224"/>
      <c r="C156" s="220"/>
      <c r="D156" s="81"/>
      <c r="E156" s="229"/>
      <c r="F156" s="220"/>
      <c r="G156" s="35"/>
      <c r="H156" s="220"/>
      <c r="I156" s="35"/>
      <c r="J156" s="35"/>
      <c r="K156" s="222"/>
      <c r="L156" s="220"/>
      <c r="M156" s="65"/>
      <c r="N156" s="66" t="s">
        <v>218</v>
      </c>
      <c r="O156" s="35" t="str">
        <f t="shared" si="95"/>
        <v>NO APLICA</v>
      </c>
      <c r="P156" s="35" t="str">
        <f t="shared" si="95"/>
        <v>NO APLICA</v>
      </c>
      <c r="Q156" s="220"/>
      <c r="R156" s="35"/>
      <c r="S156" s="220"/>
      <c r="T156" s="35"/>
      <c r="U156" s="35"/>
      <c r="V156" s="222"/>
      <c r="W156" s="81"/>
      <c r="X156" s="84"/>
      <c r="Y156" s="84"/>
      <c r="Z156" s="81"/>
      <c r="AA156" s="224"/>
    </row>
    <row r="157" spans="1:27" x14ac:dyDescent="0.25">
      <c r="A157" s="228"/>
      <c r="B157" s="224"/>
      <c r="C157" s="220"/>
      <c r="D157" s="81"/>
      <c r="E157" s="229"/>
      <c r="F157" s="220"/>
      <c r="G157" s="35"/>
      <c r="H157" s="220"/>
      <c r="I157" s="35"/>
      <c r="J157" s="35"/>
      <c r="K157" s="222"/>
      <c r="L157" s="220"/>
      <c r="M157" s="65"/>
      <c r="N157" s="66" t="s">
        <v>218</v>
      </c>
      <c r="O157" s="35" t="str">
        <f t="shared" si="95"/>
        <v>NO APLICA</v>
      </c>
      <c r="P157" s="35" t="str">
        <f t="shared" si="95"/>
        <v>NO APLICA</v>
      </c>
      <c r="Q157" s="220"/>
      <c r="R157" s="35"/>
      <c r="S157" s="220"/>
      <c r="T157" s="35"/>
      <c r="U157" s="35"/>
      <c r="V157" s="222"/>
      <c r="W157" s="81"/>
      <c r="X157" s="84"/>
      <c r="Y157" s="84"/>
      <c r="Z157" s="81"/>
      <c r="AA157" s="224"/>
    </row>
    <row r="158" spans="1:27" x14ac:dyDescent="0.25">
      <c r="A158" s="228"/>
      <c r="B158" s="225"/>
      <c r="C158" s="221"/>
      <c r="D158" s="81"/>
      <c r="E158" s="229"/>
      <c r="F158" s="221"/>
      <c r="G158" s="35"/>
      <c r="H158" s="221"/>
      <c r="I158" s="35"/>
      <c r="J158" s="35"/>
      <c r="K158" s="222"/>
      <c r="L158" s="221"/>
      <c r="M158" s="65"/>
      <c r="N158" s="66" t="s">
        <v>218</v>
      </c>
      <c r="O158" s="35" t="str">
        <f t="shared" si="95"/>
        <v>NO APLICA</v>
      </c>
      <c r="P158" s="35" t="str">
        <f t="shared" si="95"/>
        <v>NO APLICA</v>
      </c>
      <c r="Q158" s="221"/>
      <c r="R158" s="35"/>
      <c r="S158" s="221"/>
      <c r="T158" s="35"/>
      <c r="U158" s="35"/>
      <c r="V158" s="222"/>
      <c r="W158" s="81"/>
      <c r="X158" s="84"/>
      <c r="Y158" s="84"/>
      <c r="Z158" s="81"/>
      <c r="AA158" s="225"/>
    </row>
    <row r="159" spans="1:27" ht="60" customHeight="1" x14ac:dyDescent="0.25">
      <c r="A159" s="228">
        <v>31</v>
      </c>
      <c r="B159" s="223" t="s">
        <v>846</v>
      </c>
      <c r="C159" s="219" t="s">
        <v>288</v>
      </c>
      <c r="D159" s="81" t="s">
        <v>847</v>
      </c>
      <c r="E159" s="229" t="s">
        <v>848</v>
      </c>
      <c r="F159" s="219" t="s">
        <v>370</v>
      </c>
      <c r="G159" s="35">
        <f t="shared" ref="G159" si="96">IF(F159="1 - Rara vez",1,IF(F159="2 - Improbable",2,IF(F159="3 - Posible",3,IF(F159="4 - Probable",4,IF(F159="5 - Casi seguro",5,IF(F159="1 - Baja",6,IF(F159="2 - Media",7,IF(F159="3 - Alta",8,IF(F159="Seleccione",0)))))))))</f>
        <v>8</v>
      </c>
      <c r="H159" s="219" t="s">
        <v>373</v>
      </c>
      <c r="I159" s="35">
        <f t="shared" ref="I159" si="97">IF(H159="1 -Insignificante",1,IF(H159="2 -Menor",2,IF(H159="3 -Moderado",3,IF(H159="5 -Moderado",6,IF(H159="4 -Mayor",4,IF(H159="10 -Mayor",7,IF(H159="5 -Catastrófico",5,IF(H159="20 -Catastrófico",8,IF(H159="1 - Mínimo/Leve",9,IF(H159="2 - Importante",10,IF(H159="3 - Fuerte",11,IF(H159="Seleccione",0))))))))))))</f>
        <v>11</v>
      </c>
      <c r="J159" s="35">
        <f t="shared" ref="J159" si="98">IF(AND(G159=1,I159=1),1,IF(AND(G159=1,I159=2),2,IF(AND(G159=1,I159=3),3,IF(AND(G159=1,I159=4),4,IF(AND(G159=1,I159=5),5,IF(AND(G159=2,I159=1),6,IF(AND(G159=2,I159=2),7,IF(AND(G159=2,I159=3),8,IF(AND(G159=2,I159=4),9,IF(AND(G159=2,I159=5),10,IF(AND(G159=3,I159=1),11,IF(AND(G159=3,I159=2),12,IF(AND(G159=3,I159=3),13,IF(AND(G159=3,I159=4),14,IF(AND(G159=3,I159=5),15,IF(AND(G159=4,I159=1),16,IF(AND(G159=4,I159=2),17,IF(AND(G159=4,I159=3),18,IF(AND(G159=4,I159=4),19,IF(AND(G159=4,I159=5),20,IF(AND(G159=5,I159=1),21,IF(AND(G159=5,I159=2),22,IF(AND(G159=5,I159=3),23,IF(AND(G159=5,I159=4),24,IF(AND(G159=5,I159=5),25,IF(AND(G159=1,I159=6),26,IF(AND(G159=1,I159=7),27,IF(AND(G159=1,I159=8),28,IF(AND(G159=2,I159=6),29,IF(AND(G159=2,I159=7),30,IF(AND(G159=2,I159=8),31,IF(AND(G159=3,I159=6),32,IF(AND(G159=3,I159=7),33,IF(AND(G159=3,I159=8),34,IF(AND(G159=4,I159=6),35,IF(AND(G159=4,I159=7),36,IF(AND(G159=4,I159=8),37,IF(AND(G159=5,I159=6),38,IF(AND(G159=5,I159=7),39,IF(AND(G159=5,I159=8),40,IF(AND(G159=6,I159=9),41,IF(AND(G159=6,I159=10),42,IF(AND(G159=6,I159=11),43,IF(AND(G159=7,I159=9),44,IF(AND(G159=7,I159=10),45,IF(AND(G159=7,I159=11),46,IF(AND(G159=8,I159=9),47,IF(AND(G159=8,I159=10),48,IF(AND(G159=8,I159=11),49,"Seleccione")))))))))))))))))))))))))))))))))))))))))))))))))</f>
        <v>49</v>
      </c>
      <c r="K159" s="222" t="str">
        <f>IF(J159=1,'Etapa 2 - Análisis'!$Y$4,IF(J159=2,'Etapa 2 - Análisis'!$Z$4,IF(J159=6,'Etapa 2 - Análisis'!$AD$4,IF(J159=7,'Etapa 2 - Análisis'!$AE$4,IF(J159=11,'Etapa 2 - Análisis'!$AI$4,IF(J159=3,'Etapa 2 - Análisis'!$AA$4,IF(J159=8,'Etapa 2 - Análisis'!$AF$4,IF(J159=12,'Etapa 2 - Análisis'!$AJ$4,IF(J159=16,'Etapa 2 - Análisis'!$AN$4,IF(J159=4,'Etapa 2 - Análisis'!$AB$4,IF(J159=5,'Etapa 2 - Análisis'!$AC$4,IF(J159=9,'Etapa 2 - Análisis'!$AG$4,IF(J159=13,'Etapa 2 - Análisis'!$AK$4,IF(J159=17,'Etapa 2 - Análisis'!$AO$4,IF(J159=18,'Etapa 2 - Análisis'!$AP$4,IF(J159=21,'Etapa 2 - Análisis'!$AS$4,IF(J159=22,'Etapa 2 - Análisis'!$AT$4,IF(J159=10,'Etapa 2 - Análisis'!$AH$4,IF(J159=14,'Etapa 2 - Análisis'!$AL$4,IF(J159=15,'Etapa 2 - Análisis'!$AM$4,IF(J159=19,'Etapa 2 - Análisis'!$AQ$4,IF(J159=20,'Etapa 2 - Análisis'!$AR$4,IF(J159=23,'Etapa 2 - Análisis'!$AU$4,IF(J159=24,'Etapa 2 - Análisis'!$AV$4,IF(J159=25,'Etapa 2 - Análisis'!$AW$4,IF(J159=26,'Etapa 2 - Análisis'!$Y$13,IF(J159=27,'Etapa 2 - Análisis'!$Z$13,IF(J159=28,'Etapa 2 - Análisis'!$AA$13,IF(J159=29,'Etapa 2 - Análisis'!$AB$13,IF(J159=30,'Etapa 2 - Análisis'!$AC$13,IF(J159=31,'Etapa 2 - Análisis'!$AD$13,IF(J159=32,'Etapa 2 - Análisis'!$AE$13,IF(J159=33,'Etapa 2 - Análisis'!$AF$13,IF(J159=34,'Etapa 2 - Análisis'!$AG$13,IF(J159=35,'Etapa 2 - Análisis'!$AH$13,IF(J159=36,'Etapa 2 - Análisis'!$AI$13,IF(J159=37,'Etapa 2 - Análisis'!$AJ$13,IF(J159=38,'Etapa 2 - Análisis'!$AK$13,IF(J159=39,'Etapa 2 - Análisis'!$AL$13,IF(J159=40,'Etapa 2 - Análisis'!$AM$13,IF(J159=41,'Etapa 2 - Análisis'!$Y$8,IF(J159=42,'Etapa 2 - Análisis'!$Z$8,IF(J159=43,'Etapa 2 - Análisis'!$AA$8,IF(J159=44,'Etapa 2 - Análisis'!$AB$8,IF(J159=45,'Etapa 2 - Análisis'!$AC$8,IF(J159=46,'Etapa 2 - Análisis'!$AD$8,IF(J159=47,'Etapa 2 - Análisis'!$AE$8,IF(J159=48,'Etapa 2 - Análisis'!$AF$8,IF(J159=49,'Etapa 2 - Análisis'!$AG$8,"Sin Zona")))))))))))))))))))))))))))))))))))))))))))))))))</f>
        <v>ZONA DE OPORTUNIDAD MUY BENEFICIOSA</v>
      </c>
      <c r="L159" s="219" t="s">
        <v>378</v>
      </c>
      <c r="M159" s="65" t="s">
        <v>850</v>
      </c>
      <c r="N159" s="66" t="s">
        <v>218</v>
      </c>
      <c r="O159" s="35" t="str">
        <f>IF($C$159="Oportunidad","NO APLICA","")</f>
        <v>NO APLICA</v>
      </c>
      <c r="P159" s="35" t="str">
        <f>IF($C$159="Oportunidad","NO APLICA","")</f>
        <v>NO APLICA</v>
      </c>
      <c r="Q159" s="219" t="s">
        <v>218</v>
      </c>
      <c r="R159" s="35">
        <f t="shared" ref="R159" si="99">IF(Q159="1 - Rara vez",1,IF(Q159="2 - Improbable",2,IF(Q159="3 - Posible",3,IF(Q159="4 - Probable",4,IF(Q159="5 - Casi seguro",5,IF(Q159="1 - Baja",6,IF(Q159="2 - Media",7,IF(Q159="3 - Alta",8,IF(Q159="NO APLICA","",IF(Q159="Seleccione",0))))))))))</f>
        <v>0</v>
      </c>
      <c r="S159" s="219" t="s">
        <v>218</v>
      </c>
      <c r="T159" s="35">
        <f t="shared" ref="T159" si="100">IF(S159="1 -Insignificante",1,IF(S159="2 -Menor",2,IF(S159="3 -Moderado",3,IF(S159="4 -Mayor",4,IF(S159="10 -Mayor",7,IF(S159="5 -Catastrófico",5,IF(S159="5 -Moderado",6,IF(S159="20 -Catastrófico",8,IF(S159="1 - Mínimo/Leve",9,IF(S159="2 - Importante",10,IF(S159="3 - Fuerte",11,IF(S159="NO APLICA","",IF(S159="Seleccione",0)))))))))))))</f>
        <v>0</v>
      </c>
      <c r="U159" s="35" t="str">
        <f t="shared" ref="U159" si="101">IF(AND(R159=1,T159=1),1,IF(AND(R159=1,T159=2),2,IF(AND(R159=1,T159=3),3,IF(AND(R159=1,T159=4),4,IF(AND(R159=1,T159=5),5,IF(AND(R159=2,T159=1),6,IF(AND(R159=2,T159=2),7,IF(AND(R159=2,T159=3),8,IF(AND(R159=2,T159=4),9,IF(AND(R159=2,T159=5),10,IF(AND(R159=3,T159=1),11,IF(AND(R159=3,T159=2),12,IF(AND(R159=3,T159=3),13,IF(AND(R159=3,T159=4),14,IF(AND(R159=3,T159=5),15,IF(AND(R159=4,T159=1),16,IF(AND(R159=4,T159=2),17,IF(AND(R159=4,T159=3),18,IF(AND(R159=4,T159=4),19,IF(AND(R159=4,T159=5),20,IF(AND(R159=5,T159=1),21,IF(AND(R159=5,T159=2),22,IF(AND(R159=5,T159=3),23,IF(AND(R159=5,T159=4),24,IF(AND(R159=5,T159=5),25,IF(AND(R159=1,T159=6),26,IF(AND(R159=1,T159=7),27,IF(AND(R159=1,T159=8),28,IF(AND(R159=2,T159=6),29,IF(AND(R159=2,T159=7),30,IF(AND(R159=2,T159=8),31,IF(AND(R159=3,T159=6),32,IF(AND(R159=3,T159=7),33,IF(AND(R159=3,T159=8),34,IF(AND(R159=4,T159=6),35,IF(AND(R159=4,T159=7),36,IF(AND(R159=4,T159=8),37,IF(AND(R159=5,T159=6),38,IF(AND(R159=5,T159=7),39,IF(AND(R159=5,T159=8),40,IF(AND(R159=6,T159=9),41,IF(AND(R159=6,T159=10),42,IF(AND(R159=6,T159=11),43,IF(AND(R159=7,T159=9),44,IF(AND(R159=7,T159=10),45,IF(AND(R159=7,T159=11),46,IF(AND(R159=8,T159=9),47,IF(AND(R159=8,T159=10),48,IF(AND(R159=8,T159=11),49,IF(AND(R159="",T159=""),"","Seleccione"))))))))))))))))))))))))))))))))))))))))))))))))))</f>
        <v>Seleccione</v>
      </c>
      <c r="V159" s="222" t="str">
        <f>IF(U159=1,'Etapa 2 - Análisis'!$Y$4,IF(U159=2,'Etapa 2 - Análisis'!$Z$4,IF(U159=6,'Etapa 2 - Análisis'!$AD$4,IF(U159=7,'Etapa 2 - Análisis'!$AE$4,IF(U159=11,'Etapa 2 - Análisis'!$AI$4,IF(U159=3,'Etapa 2 - Análisis'!$AA$4,IF(U159=8,'Etapa 2 - Análisis'!$AF$4,IF(U159=12,'Etapa 2 - Análisis'!$AJ$4,IF(U159=16,'Etapa 2 - Análisis'!$AN$4,IF(U159=4,'Etapa 2 - Análisis'!$AB$4,IF(U159=5,'Etapa 2 - Análisis'!$AC$4,IF(U159=9,'Etapa 2 - Análisis'!$AF$4,IF(U159=13,'Etapa 2 - Análisis'!$AK$4,IF(U159=17,'Etapa 2 - Análisis'!$AO$4,IF(U159=18,'Etapa 2 - Análisis'!$AP$4,IF(U159=21,'Etapa 2 - Análisis'!$AS$4,IF(U159=22,'Etapa 2 - Análisis'!$AT$4,IF(U159=10,'Etapa 2 - Análisis'!$AH$4,IF(U159=14,'Etapa 2 - Análisis'!$AL$4,IF(U159=15,'Etapa 2 - Análisis'!$AM$4,IF(U159=19,'Etapa 2 - Análisis'!$AQ$4,IF(U159=20,'Etapa 2 - Análisis'!$AR$4,IF(U159=23,'Etapa 2 - Análisis'!$AU$4,IF(U159=24,'Etapa 2 - Análisis'!$AV$4,IF(U159=25,'Etapa 2 - Análisis'!$AW$4,IF(U159=26,'Etapa 2 - Análisis'!$Y$13,IF(U159=27,'Etapa 2 - Análisis'!$Z$13,IF(U159=28,'Etapa 2 - Análisis'!$AA$13,IF(U159=29,'Etapa 2 - Análisis'!$AB$13,IF(U159=30,'Etapa 2 - Análisis'!$AC$13,IF(U159=31,'Etapa 2 - Análisis'!$AD$13,IF(U159=32,'Etapa 2 - Análisis'!$AE$13,IF(U159=33,'Etapa 2 - Análisis'!$AF$13,IF(U159=34,'Etapa 2 - Análisis'!$AG$13,IF(U159=35,'Etapa 2 - Análisis'!$AH$13,IF(U159=36,'Etapa 2 - Análisis'!$AI$13,IF(U159=37,'Etapa 2 - Análisis'!$AJ$13,IF(U159=38,'Etapa 2 - Análisis'!$AK$13,IF(U159=39,'Etapa 2 - Análisis'!$AL$13,IF(U159=40,'Etapa 2 - Análisis'!$AM$13,IF(U159=41,'Etapa 2 - Análisis'!$Y$8,IF(U159=42,'Etapa 2 - Análisis'!$Z$8,IF(U159=43,'Etapa 2 - Análisis'!$AA$8,IF(U159=44,'Etapa 2 - Análisis'!$AB$8,IF(U159=45,'Etapa 2 - Análisis'!$AC$8,IF(U159=46,'Etapa 2 - Análisis'!$AD$8,IF(U159=47,'Etapa 2 - Análisis'!$AE$8,IF(U159=48,'Etapa 2 - Análisis'!$AF$8,IF(U159=49,'Etapa 2 - Análisis'!$AG$8,IF(U159="","NO APLICA","Sin Zona"))))))))))))))))))))))))))))))))))))))))))))))))))</f>
        <v>Sin Zona</v>
      </c>
      <c r="W159" s="81" t="s">
        <v>891</v>
      </c>
      <c r="X159" s="226" t="s">
        <v>455</v>
      </c>
      <c r="Y159" s="227"/>
      <c r="Z159" s="81" t="s">
        <v>892</v>
      </c>
      <c r="AA159" s="223" t="s">
        <v>890</v>
      </c>
    </row>
    <row r="160" spans="1:27" ht="39.75" customHeight="1" x14ac:dyDescent="0.25">
      <c r="A160" s="228"/>
      <c r="B160" s="224"/>
      <c r="C160" s="220"/>
      <c r="D160" s="81" t="s">
        <v>849</v>
      </c>
      <c r="E160" s="229"/>
      <c r="F160" s="220"/>
      <c r="G160" s="35"/>
      <c r="H160" s="220"/>
      <c r="I160" s="35"/>
      <c r="J160" s="35"/>
      <c r="K160" s="222"/>
      <c r="L160" s="220"/>
      <c r="M160" s="65"/>
      <c r="N160" s="66" t="s">
        <v>218</v>
      </c>
      <c r="O160" s="35" t="str">
        <f t="shared" ref="O160:P163" si="102">IF($C$159="Oportunidad","NO APLICA","")</f>
        <v>NO APLICA</v>
      </c>
      <c r="P160" s="35" t="str">
        <f t="shared" si="102"/>
        <v>NO APLICA</v>
      </c>
      <c r="Q160" s="220"/>
      <c r="R160" s="35"/>
      <c r="S160" s="220"/>
      <c r="T160" s="35"/>
      <c r="U160" s="35"/>
      <c r="V160" s="222"/>
      <c r="W160" s="81"/>
      <c r="X160" s="84"/>
      <c r="Y160" s="84"/>
      <c r="Z160" s="81"/>
      <c r="AA160" s="224"/>
    </row>
    <row r="161" spans="1:27" x14ac:dyDescent="0.25">
      <c r="A161" s="228"/>
      <c r="B161" s="224"/>
      <c r="C161" s="220"/>
      <c r="D161" s="81"/>
      <c r="E161" s="229"/>
      <c r="F161" s="220"/>
      <c r="G161" s="35"/>
      <c r="H161" s="220"/>
      <c r="I161" s="35"/>
      <c r="J161" s="35"/>
      <c r="K161" s="222"/>
      <c r="L161" s="220"/>
      <c r="M161" s="65"/>
      <c r="N161" s="66" t="s">
        <v>218</v>
      </c>
      <c r="O161" s="35" t="str">
        <f t="shared" si="102"/>
        <v>NO APLICA</v>
      </c>
      <c r="P161" s="35" t="str">
        <f t="shared" si="102"/>
        <v>NO APLICA</v>
      </c>
      <c r="Q161" s="220"/>
      <c r="R161" s="35"/>
      <c r="S161" s="220"/>
      <c r="T161" s="35"/>
      <c r="U161" s="35"/>
      <c r="V161" s="222"/>
      <c r="W161" s="81"/>
      <c r="X161" s="84"/>
      <c r="Y161" s="84"/>
      <c r="Z161" s="81"/>
      <c r="AA161" s="224"/>
    </row>
    <row r="162" spans="1:27" x14ac:dyDescent="0.25">
      <c r="A162" s="228"/>
      <c r="B162" s="224"/>
      <c r="C162" s="220"/>
      <c r="D162" s="81"/>
      <c r="E162" s="229"/>
      <c r="F162" s="220"/>
      <c r="G162" s="35"/>
      <c r="H162" s="220"/>
      <c r="I162" s="35"/>
      <c r="J162" s="35"/>
      <c r="K162" s="222"/>
      <c r="L162" s="220"/>
      <c r="M162" s="65"/>
      <c r="N162" s="66" t="s">
        <v>218</v>
      </c>
      <c r="O162" s="35" t="str">
        <f t="shared" si="102"/>
        <v>NO APLICA</v>
      </c>
      <c r="P162" s="35" t="str">
        <f t="shared" si="102"/>
        <v>NO APLICA</v>
      </c>
      <c r="Q162" s="220"/>
      <c r="R162" s="35"/>
      <c r="S162" s="220"/>
      <c r="T162" s="35"/>
      <c r="U162" s="35"/>
      <c r="V162" s="222"/>
      <c r="W162" s="81"/>
      <c r="X162" s="84"/>
      <c r="Y162" s="84"/>
      <c r="Z162" s="81"/>
      <c r="AA162" s="224"/>
    </row>
    <row r="163" spans="1:27" x14ac:dyDescent="0.25">
      <c r="A163" s="228"/>
      <c r="B163" s="225"/>
      <c r="C163" s="221"/>
      <c r="D163" s="106"/>
      <c r="E163" s="229"/>
      <c r="F163" s="221"/>
      <c r="G163" s="35"/>
      <c r="H163" s="221"/>
      <c r="I163" s="35"/>
      <c r="J163" s="35"/>
      <c r="K163" s="222"/>
      <c r="L163" s="221"/>
      <c r="M163" s="65"/>
      <c r="N163" s="66" t="s">
        <v>218</v>
      </c>
      <c r="O163" s="35" t="str">
        <f t="shared" si="102"/>
        <v>NO APLICA</v>
      </c>
      <c r="P163" s="35" t="str">
        <f t="shared" si="102"/>
        <v>NO APLICA</v>
      </c>
      <c r="Q163" s="221"/>
      <c r="R163" s="35"/>
      <c r="S163" s="221"/>
      <c r="T163" s="35"/>
      <c r="U163" s="35"/>
      <c r="V163" s="222"/>
      <c r="W163" s="81"/>
      <c r="X163" s="84"/>
      <c r="Y163" s="84"/>
      <c r="Z163" s="81"/>
      <c r="AA163" s="225"/>
    </row>
    <row r="164" spans="1:27" ht="86.25" customHeight="1" x14ac:dyDescent="0.25">
      <c r="A164" s="228">
        <v>32</v>
      </c>
      <c r="B164" s="223" t="s">
        <v>851</v>
      </c>
      <c r="C164" s="219" t="s">
        <v>288</v>
      </c>
      <c r="D164" s="81" t="s">
        <v>853</v>
      </c>
      <c r="E164" s="223" t="s">
        <v>854</v>
      </c>
      <c r="F164" s="219" t="s">
        <v>370</v>
      </c>
      <c r="G164" s="35">
        <f t="shared" ref="G164" si="103">IF(F164="1 - Rara vez",1,IF(F164="2 - Improbable",2,IF(F164="3 - Posible",3,IF(F164="4 - Probable",4,IF(F164="5 - Casi seguro",5,IF(F164="1 - Baja",6,IF(F164="2 - Media",7,IF(F164="3 - Alta",8,IF(F164="Seleccione",0)))))))))</f>
        <v>8</v>
      </c>
      <c r="H164" s="219" t="s">
        <v>373</v>
      </c>
      <c r="I164" s="35">
        <f t="shared" ref="I164" si="104">IF(H164="1 -Insignificante",1,IF(H164="2 -Menor",2,IF(H164="3 -Moderado",3,IF(H164="5 -Moderado",6,IF(H164="4 -Mayor",4,IF(H164="10 -Mayor",7,IF(H164="5 -Catastrófico",5,IF(H164="20 -Catastrófico",8,IF(H164="1 - Mínimo/Leve",9,IF(H164="2 - Importante",10,IF(H164="3 - Fuerte",11,IF(H164="Seleccione",0))))))))))))</f>
        <v>11</v>
      </c>
      <c r="J164" s="35">
        <f t="shared" ref="J164" si="105">IF(AND(G164=1,I164=1),1,IF(AND(G164=1,I164=2),2,IF(AND(G164=1,I164=3),3,IF(AND(G164=1,I164=4),4,IF(AND(G164=1,I164=5),5,IF(AND(G164=2,I164=1),6,IF(AND(G164=2,I164=2),7,IF(AND(G164=2,I164=3),8,IF(AND(G164=2,I164=4),9,IF(AND(G164=2,I164=5),10,IF(AND(G164=3,I164=1),11,IF(AND(G164=3,I164=2),12,IF(AND(G164=3,I164=3),13,IF(AND(G164=3,I164=4),14,IF(AND(G164=3,I164=5),15,IF(AND(G164=4,I164=1),16,IF(AND(G164=4,I164=2),17,IF(AND(G164=4,I164=3),18,IF(AND(G164=4,I164=4),19,IF(AND(G164=4,I164=5),20,IF(AND(G164=5,I164=1),21,IF(AND(G164=5,I164=2),22,IF(AND(G164=5,I164=3),23,IF(AND(G164=5,I164=4),24,IF(AND(G164=5,I164=5),25,IF(AND(G164=1,I164=6),26,IF(AND(G164=1,I164=7),27,IF(AND(G164=1,I164=8),28,IF(AND(G164=2,I164=6),29,IF(AND(G164=2,I164=7),30,IF(AND(G164=2,I164=8),31,IF(AND(G164=3,I164=6),32,IF(AND(G164=3,I164=7),33,IF(AND(G164=3,I164=8),34,IF(AND(G164=4,I164=6),35,IF(AND(G164=4,I164=7),36,IF(AND(G164=4,I164=8),37,IF(AND(G164=5,I164=6),38,IF(AND(G164=5,I164=7),39,IF(AND(G164=5,I164=8),40,IF(AND(G164=6,I164=9),41,IF(AND(G164=6,I164=10),42,IF(AND(G164=6,I164=11),43,IF(AND(G164=7,I164=9),44,IF(AND(G164=7,I164=10),45,IF(AND(G164=7,I164=11),46,IF(AND(G164=8,I164=9),47,IF(AND(G164=8,I164=10),48,IF(AND(G164=8,I164=11),49,"Seleccione")))))))))))))))))))))))))))))))))))))))))))))))))</f>
        <v>49</v>
      </c>
      <c r="K164" s="222" t="str">
        <f>IF(J164=1,'Etapa 2 - Análisis'!$Y$4,IF(J164=2,'Etapa 2 - Análisis'!$Z$4,IF(J164=6,'Etapa 2 - Análisis'!$AD$4,IF(J164=7,'Etapa 2 - Análisis'!$AE$4,IF(J164=11,'Etapa 2 - Análisis'!$AI$4,IF(J164=3,'Etapa 2 - Análisis'!$AA$4,IF(J164=8,'Etapa 2 - Análisis'!$AF$4,IF(J164=12,'Etapa 2 - Análisis'!$AJ$4,IF(J164=16,'Etapa 2 - Análisis'!$AN$4,IF(J164=4,'Etapa 2 - Análisis'!$AB$4,IF(J164=5,'Etapa 2 - Análisis'!$AC$4,IF(J164=9,'Etapa 2 - Análisis'!$AG$4,IF(J164=13,'Etapa 2 - Análisis'!$AK$4,IF(J164=17,'Etapa 2 - Análisis'!$AO$4,IF(J164=18,'Etapa 2 - Análisis'!$AP$4,IF(J164=21,'Etapa 2 - Análisis'!$AS$4,IF(J164=22,'Etapa 2 - Análisis'!$AT$4,IF(J164=10,'Etapa 2 - Análisis'!$AH$4,IF(J164=14,'Etapa 2 - Análisis'!$AL$4,IF(J164=15,'Etapa 2 - Análisis'!$AM$4,IF(J164=19,'Etapa 2 - Análisis'!$AQ$4,IF(J164=20,'Etapa 2 - Análisis'!$AR$4,IF(J164=23,'Etapa 2 - Análisis'!$AU$4,IF(J164=24,'Etapa 2 - Análisis'!$AV$4,IF(J164=25,'Etapa 2 - Análisis'!$AW$4,IF(J164=26,'Etapa 2 - Análisis'!$Y$13,IF(J164=27,'Etapa 2 - Análisis'!$Z$13,IF(J164=28,'Etapa 2 - Análisis'!$AA$13,IF(J164=29,'Etapa 2 - Análisis'!$AB$13,IF(J164=30,'Etapa 2 - Análisis'!$AC$13,IF(J164=31,'Etapa 2 - Análisis'!$AD$13,IF(J164=32,'Etapa 2 - Análisis'!$AE$13,IF(J164=33,'Etapa 2 - Análisis'!$AF$13,IF(J164=34,'Etapa 2 - Análisis'!$AG$13,IF(J164=35,'Etapa 2 - Análisis'!$AH$13,IF(J164=36,'Etapa 2 - Análisis'!$AI$13,IF(J164=37,'Etapa 2 - Análisis'!$AJ$13,IF(J164=38,'Etapa 2 - Análisis'!$AK$13,IF(J164=39,'Etapa 2 - Análisis'!$AL$13,IF(J164=40,'Etapa 2 - Análisis'!$AM$13,IF(J164=41,'Etapa 2 - Análisis'!$Y$8,IF(J164=42,'Etapa 2 - Análisis'!$Z$8,IF(J164=43,'Etapa 2 - Análisis'!$AA$8,IF(J164=44,'Etapa 2 - Análisis'!$AB$8,IF(J164=45,'Etapa 2 - Análisis'!$AC$8,IF(J164=46,'Etapa 2 - Análisis'!$AD$8,IF(J164=47,'Etapa 2 - Análisis'!$AE$8,IF(J164=48,'Etapa 2 - Análisis'!$AF$8,IF(J164=49,'Etapa 2 - Análisis'!$AG$8,"Sin Zona")))))))))))))))))))))))))))))))))))))))))))))))))</f>
        <v>ZONA DE OPORTUNIDAD MUY BENEFICIOSA</v>
      </c>
      <c r="L164" s="219" t="s">
        <v>378</v>
      </c>
      <c r="M164" s="65" t="s">
        <v>859</v>
      </c>
      <c r="N164" s="66" t="s">
        <v>218</v>
      </c>
      <c r="O164" s="35" t="str">
        <f>IF($C$164="Oportunidad","NO APLICA","")</f>
        <v>NO APLICA</v>
      </c>
      <c r="P164" s="35" t="str">
        <f>IF($C$164="Oportunidad","NO APLICA","")</f>
        <v>NO APLICA</v>
      </c>
      <c r="Q164" s="219" t="s">
        <v>218</v>
      </c>
      <c r="R164" s="35">
        <f t="shared" ref="R164" si="106">IF(Q164="1 - Rara vez",1,IF(Q164="2 - Improbable",2,IF(Q164="3 - Posible",3,IF(Q164="4 - Probable",4,IF(Q164="5 - Casi seguro",5,IF(Q164="1 - Baja",6,IF(Q164="2 - Media",7,IF(Q164="3 - Alta",8,IF(Q164="NO APLICA","",IF(Q164="Seleccione",0))))))))))</f>
        <v>0</v>
      </c>
      <c r="S164" s="219" t="s">
        <v>218</v>
      </c>
      <c r="T164" s="35">
        <f t="shared" ref="T164" si="107">IF(S164="1 -Insignificante",1,IF(S164="2 -Menor",2,IF(S164="3 -Moderado",3,IF(S164="4 -Mayor",4,IF(S164="10 -Mayor",7,IF(S164="5 -Catastrófico",5,IF(S164="5 -Moderado",6,IF(S164="20 -Catastrófico",8,IF(S164="1 - Mínimo/Leve",9,IF(S164="2 - Importante",10,IF(S164="3 - Fuerte",11,IF(S164="NO APLICA","",IF(S164="Seleccione",0)))))))))))))</f>
        <v>0</v>
      </c>
      <c r="U164" s="35" t="str">
        <f t="shared" ref="U164" si="108">IF(AND(R164=1,T164=1),1,IF(AND(R164=1,T164=2),2,IF(AND(R164=1,T164=3),3,IF(AND(R164=1,T164=4),4,IF(AND(R164=1,T164=5),5,IF(AND(R164=2,T164=1),6,IF(AND(R164=2,T164=2),7,IF(AND(R164=2,T164=3),8,IF(AND(R164=2,T164=4),9,IF(AND(R164=2,T164=5),10,IF(AND(R164=3,T164=1),11,IF(AND(R164=3,T164=2),12,IF(AND(R164=3,T164=3),13,IF(AND(R164=3,T164=4),14,IF(AND(R164=3,T164=5),15,IF(AND(R164=4,T164=1),16,IF(AND(R164=4,T164=2),17,IF(AND(R164=4,T164=3),18,IF(AND(R164=4,T164=4),19,IF(AND(R164=4,T164=5),20,IF(AND(R164=5,T164=1),21,IF(AND(R164=5,T164=2),22,IF(AND(R164=5,T164=3),23,IF(AND(R164=5,T164=4),24,IF(AND(R164=5,T164=5),25,IF(AND(R164=1,T164=6),26,IF(AND(R164=1,T164=7),27,IF(AND(R164=1,T164=8),28,IF(AND(R164=2,T164=6),29,IF(AND(R164=2,T164=7),30,IF(AND(R164=2,T164=8),31,IF(AND(R164=3,T164=6),32,IF(AND(R164=3,T164=7),33,IF(AND(R164=3,T164=8),34,IF(AND(R164=4,T164=6),35,IF(AND(R164=4,T164=7),36,IF(AND(R164=4,T164=8),37,IF(AND(R164=5,T164=6),38,IF(AND(R164=5,T164=7),39,IF(AND(R164=5,T164=8),40,IF(AND(R164=6,T164=9),41,IF(AND(R164=6,T164=10),42,IF(AND(R164=6,T164=11),43,IF(AND(R164=7,T164=9),44,IF(AND(R164=7,T164=10),45,IF(AND(R164=7,T164=11),46,IF(AND(R164=8,T164=9),47,IF(AND(R164=8,T164=10),48,IF(AND(R164=8,T164=11),49,IF(AND(R164="",T164=""),"","Seleccione"))))))))))))))))))))))))))))))))))))))))))))))))))</f>
        <v>Seleccione</v>
      </c>
      <c r="V164" s="222" t="str">
        <f>IF(U164=1,'Etapa 2 - Análisis'!$Y$4,IF(U164=2,'Etapa 2 - Análisis'!$Z$4,IF(U164=6,'Etapa 2 - Análisis'!$AD$4,IF(U164=7,'Etapa 2 - Análisis'!$AE$4,IF(U164=11,'Etapa 2 - Análisis'!$AI$4,IF(U164=3,'Etapa 2 - Análisis'!$AA$4,IF(U164=8,'Etapa 2 - Análisis'!$AF$4,IF(U164=12,'Etapa 2 - Análisis'!$AJ$4,IF(U164=16,'Etapa 2 - Análisis'!$AN$4,IF(U164=4,'Etapa 2 - Análisis'!$AB$4,IF(U164=5,'Etapa 2 - Análisis'!$AC$4,IF(U164=9,'Etapa 2 - Análisis'!$AF$4,IF(U164=13,'Etapa 2 - Análisis'!$AK$4,IF(U164=17,'Etapa 2 - Análisis'!$AO$4,IF(U164=18,'Etapa 2 - Análisis'!$AP$4,IF(U164=21,'Etapa 2 - Análisis'!$AS$4,IF(U164=22,'Etapa 2 - Análisis'!$AT$4,IF(U164=10,'Etapa 2 - Análisis'!$AH$4,IF(U164=14,'Etapa 2 - Análisis'!$AL$4,IF(U164=15,'Etapa 2 - Análisis'!$AM$4,IF(U164=19,'Etapa 2 - Análisis'!$AQ$4,IF(U164=20,'Etapa 2 - Análisis'!$AR$4,IF(U164=23,'Etapa 2 - Análisis'!$AU$4,IF(U164=24,'Etapa 2 - Análisis'!$AV$4,IF(U164=25,'Etapa 2 - Análisis'!$AW$4,IF(U164=26,'Etapa 2 - Análisis'!$Y$13,IF(U164=27,'Etapa 2 - Análisis'!$Z$13,IF(U164=28,'Etapa 2 - Análisis'!$AA$13,IF(U164=29,'Etapa 2 - Análisis'!$AB$13,IF(U164=30,'Etapa 2 - Análisis'!$AC$13,IF(U164=31,'Etapa 2 - Análisis'!$AD$13,IF(U164=32,'Etapa 2 - Análisis'!$AE$13,IF(U164=33,'Etapa 2 - Análisis'!$AF$13,IF(U164=34,'Etapa 2 - Análisis'!$AG$13,IF(U164=35,'Etapa 2 - Análisis'!$AH$13,IF(U164=36,'Etapa 2 - Análisis'!$AI$13,IF(U164=37,'Etapa 2 - Análisis'!$AJ$13,IF(U164=38,'Etapa 2 - Análisis'!$AK$13,IF(U164=39,'Etapa 2 - Análisis'!$AL$13,IF(U164=40,'Etapa 2 - Análisis'!$AM$13,IF(U164=41,'Etapa 2 - Análisis'!$Y$8,IF(U164=42,'Etapa 2 - Análisis'!$Z$8,IF(U164=43,'Etapa 2 - Análisis'!$AA$8,IF(U164=44,'Etapa 2 - Análisis'!$AB$8,IF(U164=45,'Etapa 2 - Análisis'!$AC$8,IF(U164=46,'Etapa 2 - Análisis'!$AD$8,IF(U164=47,'Etapa 2 - Análisis'!$AE$8,IF(U164=48,'Etapa 2 - Análisis'!$AF$8,IF(U164=49,'Etapa 2 - Análisis'!$AG$8,IF(U164="","NO APLICA","Sin Zona"))))))))))))))))))))))))))))))))))))))))))))))))))</f>
        <v>Sin Zona</v>
      </c>
      <c r="W164" s="81" t="s">
        <v>723</v>
      </c>
      <c r="X164" s="191">
        <v>43344</v>
      </c>
      <c r="Y164" s="191">
        <v>43435</v>
      </c>
      <c r="Z164" s="81" t="s">
        <v>861</v>
      </c>
      <c r="AA164" s="223" t="s">
        <v>862</v>
      </c>
    </row>
    <row r="165" spans="1:27" ht="70.5" customHeight="1" x14ac:dyDescent="0.25">
      <c r="A165" s="228"/>
      <c r="B165" s="224"/>
      <c r="C165" s="220"/>
      <c r="D165" s="81" t="s">
        <v>855</v>
      </c>
      <c r="E165" s="224"/>
      <c r="F165" s="220"/>
      <c r="G165" s="35"/>
      <c r="H165" s="220"/>
      <c r="I165" s="35"/>
      <c r="J165" s="35"/>
      <c r="K165" s="222"/>
      <c r="L165" s="220"/>
      <c r="M165" s="65"/>
      <c r="N165" s="66" t="s">
        <v>218</v>
      </c>
      <c r="O165" s="35" t="str">
        <f t="shared" ref="O165:P168" si="109">IF($C$164="Oportunidad","NO APLICA","")</f>
        <v>NO APLICA</v>
      </c>
      <c r="P165" s="35" t="str">
        <f t="shared" si="109"/>
        <v>NO APLICA</v>
      </c>
      <c r="Q165" s="220"/>
      <c r="R165" s="35"/>
      <c r="S165" s="220"/>
      <c r="T165" s="35"/>
      <c r="U165" s="35"/>
      <c r="V165" s="222"/>
      <c r="W165" s="81"/>
      <c r="X165" s="84"/>
      <c r="Y165" s="84"/>
      <c r="Z165" s="81"/>
      <c r="AA165" s="224"/>
    </row>
    <row r="166" spans="1:27" x14ac:dyDescent="0.25">
      <c r="A166" s="228"/>
      <c r="B166" s="224"/>
      <c r="C166" s="220"/>
      <c r="D166" s="81"/>
      <c r="E166" s="224"/>
      <c r="F166" s="220"/>
      <c r="G166" s="35"/>
      <c r="H166" s="220"/>
      <c r="I166" s="35"/>
      <c r="J166" s="35"/>
      <c r="K166" s="222"/>
      <c r="L166" s="220"/>
      <c r="M166" s="65"/>
      <c r="N166" s="66" t="s">
        <v>218</v>
      </c>
      <c r="O166" s="35" t="str">
        <f t="shared" si="109"/>
        <v>NO APLICA</v>
      </c>
      <c r="P166" s="35" t="str">
        <f t="shared" si="109"/>
        <v>NO APLICA</v>
      </c>
      <c r="Q166" s="220"/>
      <c r="R166" s="35"/>
      <c r="S166" s="220"/>
      <c r="T166" s="35"/>
      <c r="U166" s="35"/>
      <c r="V166" s="222"/>
      <c r="W166" s="81"/>
      <c r="X166" s="84"/>
      <c r="Y166" s="84"/>
      <c r="Z166" s="81"/>
      <c r="AA166" s="224"/>
    </row>
    <row r="167" spans="1:27" x14ac:dyDescent="0.25">
      <c r="A167" s="228"/>
      <c r="B167" s="224"/>
      <c r="C167" s="220"/>
      <c r="D167" s="81"/>
      <c r="E167" s="224"/>
      <c r="F167" s="220"/>
      <c r="G167" s="35"/>
      <c r="H167" s="220"/>
      <c r="I167" s="35"/>
      <c r="J167" s="35"/>
      <c r="K167" s="222"/>
      <c r="L167" s="220"/>
      <c r="M167" s="65"/>
      <c r="N167" s="66" t="s">
        <v>218</v>
      </c>
      <c r="O167" s="35" t="str">
        <f t="shared" si="109"/>
        <v>NO APLICA</v>
      </c>
      <c r="P167" s="35" t="str">
        <f t="shared" si="109"/>
        <v>NO APLICA</v>
      </c>
      <c r="Q167" s="220"/>
      <c r="R167" s="35"/>
      <c r="S167" s="220"/>
      <c r="T167" s="35"/>
      <c r="U167" s="35"/>
      <c r="V167" s="222"/>
      <c r="W167" s="81"/>
      <c r="X167" s="84"/>
      <c r="Y167" s="84"/>
      <c r="Z167" s="81"/>
      <c r="AA167" s="224"/>
    </row>
    <row r="168" spans="1:27" x14ac:dyDescent="0.25">
      <c r="A168" s="228"/>
      <c r="B168" s="225"/>
      <c r="C168" s="221"/>
      <c r="D168" s="81"/>
      <c r="E168" s="225"/>
      <c r="F168" s="221"/>
      <c r="G168" s="35"/>
      <c r="H168" s="221"/>
      <c r="I168" s="35"/>
      <c r="J168" s="35"/>
      <c r="K168" s="222"/>
      <c r="L168" s="221"/>
      <c r="M168" s="65"/>
      <c r="N168" s="66" t="s">
        <v>218</v>
      </c>
      <c r="O168" s="35" t="str">
        <f t="shared" si="109"/>
        <v>NO APLICA</v>
      </c>
      <c r="P168" s="35" t="str">
        <f t="shared" si="109"/>
        <v>NO APLICA</v>
      </c>
      <c r="Q168" s="221"/>
      <c r="R168" s="35"/>
      <c r="S168" s="221"/>
      <c r="T168" s="35"/>
      <c r="U168" s="35"/>
      <c r="V168" s="222"/>
      <c r="W168" s="81"/>
      <c r="X168" s="84"/>
      <c r="Y168" s="84"/>
      <c r="Z168" s="81"/>
      <c r="AA168" s="225"/>
    </row>
    <row r="169" spans="1:27" ht="120" customHeight="1" x14ac:dyDescent="0.25">
      <c r="A169" s="228">
        <v>33</v>
      </c>
      <c r="B169" s="223" t="s">
        <v>852</v>
      </c>
      <c r="C169" s="219" t="s">
        <v>288</v>
      </c>
      <c r="D169" s="81" t="s">
        <v>856</v>
      </c>
      <c r="E169" s="229" t="s">
        <v>857</v>
      </c>
      <c r="F169" s="219" t="s">
        <v>370</v>
      </c>
      <c r="G169" s="35">
        <f t="shared" ref="G169" si="110">IF(F169="1 - Rara vez",1,IF(F169="2 - Improbable",2,IF(F169="3 - Posible",3,IF(F169="4 - Probable",4,IF(F169="5 - Casi seguro",5,IF(F169="1 - Baja",6,IF(F169="2 - Media",7,IF(F169="3 - Alta",8,IF(F169="Seleccione",0)))))))))</f>
        <v>8</v>
      </c>
      <c r="H169" s="219" t="s">
        <v>373</v>
      </c>
      <c r="I169" s="35">
        <f t="shared" ref="I169" si="111">IF(H169="1 -Insignificante",1,IF(H169="2 -Menor",2,IF(H169="3 -Moderado",3,IF(H169="5 -Moderado",6,IF(H169="4 -Mayor",4,IF(H169="10 -Mayor",7,IF(H169="5 -Catastrófico",5,IF(H169="20 -Catastrófico",8,IF(H169="1 - Mínimo/Leve",9,IF(H169="2 - Importante",10,IF(H169="3 - Fuerte",11,IF(H169="Seleccione",0))))))))))))</f>
        <v>11</v>
      </c>
      <c r="J169" s="35">
        <f t="shared" ref="J169" si="112">IF(AND(G169=1,I169=1),1,IF(AND(G169=1,I169=2),2,IF(AND(G169=1,I169=3),3,IF(AND(G169=1,I169=4),4,IF(AND(G169=1,I169=5),5,IF(AND(G169=2,I169=1),6,IF(AND(G169=2,I169=2),7,IF(AND(G169=2,I169=3),8,IF(AND(G169=2,I169=4),9,IF(AND(G169=2,I169=5),10,IF(AND(G169=3,I169=1),11,IF(AND(G169=3,I169=2),12,IF(AND(G169=3,I169=3),13,IF(AND(G169=3,I169=4),14,IF(AND(G169=3,I169=5),15,IF(AND(G169=4,I169=1),16,IF(AND(G169=4,I169=2),17,IF(AND(G169=4,I169=3),18,IF(AND(G169=4,I169=4),19,IF(AND(G169=4,I169=5),20,IF(AND(G169=5,I169=1),21,IF(AND(G169=5,I169=2),22,IF(AND(G169=5,I169=3),23,IF(AND(G169=5,I169=4),24,IF(AND(G169=5,I169=5),25,IF(AND(G169=1,I169=6),26,IF(AND(G169=1,I169=7),27,IF(AND(G169=1,I169=8),28,IF(AND(G169=2,I169=6),29,IF(AND(G169=2,I169=7),30,IF(AND(G169=2,I169=8),31,IF(AND(G169=3,I169=6),32,IF(AND(G169=3,I169=7),33,IF(AND(G169=3,I169=8),34,IF(AND(G169=4,I169=6),35,IF(AND(G169=4,I169=7),36,IF(AND(G169=4,I169=8),37,IF(AND(G169=5,I169=6),38,IF(AND(G169=5,I169=7),39,IF(AND(G169=5,I169=8),40,IF(AND(G169=6,I169=9),41,IF(AND(G169=6,I169=10),42,IF(AND(G169=6,I169=11),43,IF(AND(G169=7,I169=9),44,IF(AND(G169=7,I169=10),45,IF(AND(G169=7,I169=11),46,IF(AND(G169=8,I169=9),47,IF(AND(G169=8,I169=10),48,IF(AND(G169=8,I169=11),49,"Seleccione")))))))))))))))))))))))))))))))))))))))))))))))))</f>
        <v>49</v>
      </c>
      <c r="K169" s="222" t="str">
        <f>IF(J169=1,'Etapa 2 - Análisis'!$Y$4,IF(J169=2,'Etapa 2 - Análisis'!$Z$4,IF(J169=6,'Etapa 2 - Análisis'!$AD$4,IF(J169=7,'Etapa 2 - Análisis'!$AE$4,IF(J169=11,'Etapa 2 - Análisis'!$AI$4,IF(J169=3,'Etapa 2 - Análisis'!$AA$4,IF(J169=8,'Etapa 2 - Análisis'!$AF$4,IF(J169=12,'Etapa 2 - Análisis'!$AJ$4,IF(J169=16,'Etapa 2 - Análisis'!$AN$4,IF(J169=4,'Etapa 2 - Análisis'!$AB$4,IF(J169=5,'Etapa 2 - Análisis'!$AC$4,IF(J169=9,'Etapa 2 - Análisis'!$AG$4,IF(J169=13,'Etapa 2 - Análisis'!$AK$4,IF(J169=17,'Etapa 2 - Análisis'!$AO$4,IF(J169=18,'Etapa 2 - Análisis'!$AP$4,IF(J169=21,'Etapa 2 - Análisis'!$AS$4,IF(J169=22,'Etapa 2 - Análisis'!$AT$4,IF(J169=10,'Etapa 2 - Análisis'!$AH$4,IF(J169=14,'Etapa 2 - Análisis'!$AL$4,IF(J169=15,'Etapa 2 - Análisis'!$AM$4,IF(J169=19,'Etapa 2 - Análisis'!$AQ$4,IF(J169=20,'Etapa 2 - Análisis'!$AR$4,IF(J169=23,'Etapa 2 - Análisis'!$AU$4,IF(J169=24,'Etapa 2 - Análisis'!$AV$4,IF(J169=25,'Etapa 2 - Análisis'!$AW$4,IF(J169=26,'Etapa 2 - Análisis'!$Y$13,IF(J169=27,'Etapa 2 - Análisis'!$Z$13,IF(J169=28,'Etapa 2 - Análisis'!$AA$13,IF(J169=29,'Etapa 2 - Análisis'!$AB$13,IF(J169=30,'Etapa 2 - Análisis'!$AC$13,IF(J169=31,'Etapa 2 - Análisis'!$AD$13,IF(J169=32,'Etapa 2 - Análisis'!$AE$13,IF(J169=33,'Etapa 2 - Análisis'!$AF$13,IF(J169=34,'Etapa 2 - Análisis'!$AG$13,IF(J169=35,'Etapa 2 - Análisis'!$AH$13,IF(J169=36,'Etapa 2 - Análisis'!$AI$13,IF(J169=37,'Etapa 2 - Análisis'!$AJ$13,IF(J169=38,'Etapa 2 - Análisis'!$AK$13,IF(J169=39,'Etapa 2 - Análisis'!$AL$13,IF(J169=40,'Etapa 2 - Análisis'!$AM$13,IF(J169=41,'Etapa 2 - Análisis'!$Y$8,IF(J169=42,'Etapa 2 - Análisis'!$Z$8,IF(J169=43,'Etapa 2 - Análisis'!$AA$8,IF(J169=44,'Etapa 2 - Análisis'!$AB$8,IF(J169=45,'Etapa 2 - Análisis'!$AC$8,IF(J169=46,'Etapa 2 - Análisis'!$AD$8,IF(J169=47,'Etapa 2 - Análisis'!$AE$8,IF(J169=48,'Etapa 2 - Análisis'!$AF$8,IF(J169=49,'Etapa 2 - Análisis'!$AG$8,"Sin Zona")))))))))))))))))))))))))))))))))))))))))))))))))</f>
        <v>ZONA DE OPORTUNIDAD MUY BENEFICIOSA</v>
      </c>
      <c r="L169" s="219" t="s">
        <v>378</v>
      </c>
      <c r="M169" s="65" t="s">
        <v>860</v>
      </c>
      <c r="N169" s="66" t="s">
        <v>218</v>
      </c>
      <c r="O169" s="35" t="str">
        <f>IF($C$169="Oportunidad","NO APLICA","")</f>
        <v>NO APLICA</v>
      </c>
      <c r="P169" s="35" t="str">
        <f>IF($C$169="Oportunidad","NO APLICA","")</f>
        <v>NO APLICA</v>
      </c>
      <c r="Q169" s="219" t="s">
        <v>218</v>
      </c>
      <c r="R169" s="35">
        <f t="shared" ref="R169" si="113">IF(Q169="1 - Rara vez",1,IF(Q169="2 - Improbable",2,IF(Q169="3 - Posible",3,IF(Q169="4 - Probable",4,IF(Q169="5 - Casi seguro",5,IF(Q169="1 - Baja",6,IF(Q169="2 - Media",7,IF(Q169="3 - Alta",8,IF(Q169="NO APLICA","",IF(Q169="Seleccione",0))))))))))</f>
        <v>0</v>
      </c>
      <c r="S169" s="219" t="s">
        <v>218</v>
      </c>
      <c r="T169" s="35">
        <f t="shared" ref="T169" si="114">IF(S169="1 -Insignificante",1,IF(S169="2 -Menor",2,IF(S169="3 -Moderado",3,IF(S169="4 -Mayor",4,IF(S169="10 -Mayor",7,IF(S169="5 -Catastrófico",5,IF(S169="5 -Moderado",6,IF(S169="20 -Catastrófico",8,IF(S169="1 - Mínimo/Leve",9,IF(S169="2 - Importante",10,IF(S169="3 - Fuerte",11,IF(S169="NO APLICA","",IF(S169="Seleccione",0)))))))))))))</f>
        <v>0</v>
      </c>
      <c r="U169" s="35" t="str">
        <f t="shared" ref="U169" si="115">IF(AND(R169=1,T169=1),1,IF(AND(R169=1,T169=2),2,IF(AND(R169=1,T169=3),3,IF(AND(R169=1,T169=4),4,IF(AND(R169=1,T169=5),5,IF(AND(R169=2,T169=1),6,IF(AND(R169=2,T169=2),7,IF(AND(R169=2,T169=3),8,IF(AND(R169=2,T169=4),9,IF(AND(R169=2,T169=5),10,IF(AND(R169=3,T169=1),11,IF(AND(R169=3,T169=2),12,IF(AND(R169=3,T169=3),13,IF(AND(R169=3,T169=4),14,IF(AND(R169=3,T169=5),15,IF(AND(R169=4,T169=1),16,IF(AND(R169=4,T169=2),17,IF(AND(R169=4,T169=3),18,IF(AND(R169=4,T169=4),19,IF(AND(R169=4,T169=5),20,IF(AND(R169=5,T169=1),21,IF(AND(R169=5,T169=2),22,IF(AND(R169=5,T169=3),23,IF(AND(R169=5,T169=4),24,IF(AND(R169=5,T169=5),25,IF(AND(R169=1,T169=6),26,IF(AND(R169=1,T169=7),27,IF(AND(R169=1,T169=8),28,IF(AND(R169=2,T169=6),29,IF(AND(R169=2,T169=7),30,IF(AND(R169=2,T169=8),31,IF(AND(R169=3,T169=6),32,IF(AND(R169=3,T169=7),33,IF(AND(R169=3,T169=8),34,IF(AND(R169=4,T169=6),35,IF(AND(R169=4,T169=7),36,IF(AND(R169=4,T169=8),37,IF(AND(R169=5,T169=6),38,IF(AND(R169=5,T169=7),39,IF(AND(R169=5,T169=8),40,IF(AND(R169=6,T169=9),41,IF(AND(R169=6,T169=10),42,IF(AND(R169=6,T169=11),43,IF(AND(R169=7,T169=9),44,IF(AND(R169=7,T169=10),45,IF(AND(R169=7,T169=11),46,IF(AND(R169=8,T169=9),47,IF(AND(R169=8,T169=10),48,IF(AND(R169=8,T169=11),49,IF(AND(R169="",T169=""),"","Seleccione"))))))))))))))))))))))))))))))))))))))))))))))))))</f>
        <v>Seleccione</v>
      </c>
      <c r="V169" s="222" t="str">
        <f>IF(U169=1,'Etapa 2 - Análisis'!$Y$4,IF(U169=2,'Etapa 2 - Análisis'!$Z$4,IF(U169=6,'Etapa 2 - Análisis'!$AD$4,IF(U169=7,'Etapa 2 - Análisis'!$AE$4,IF(U169=11,'Etapa 2 - Análisis'!$AI$4,IF(U169=3,'Etapa 2 - Análisis'!$AA$4,IF(U169=8,'Etapa 2 - Análisis'!$AF$4,IF(U169=12,'Etapa 2 - Análisis'!$AJ$4,IF(U169=16,'Etapa 2 - Análisis'!$AN$4,IF(U169=4,'Etapa 2 - Análisis'!$AB$4,IF(U169=5,'Etapa 2 - Análisis'!$AC$4,IF(U169=9,'Etapa 2 - Análisis'!$AF$4,IF(U169=13,'Etapa 2 - Análisis'!$AK$4,IF(U169=17,'Etapa 2 - Análisis'!$AO$4,IF(U169=18,'Etapa 2 - Análisis'!$AP$4,IF(U169=21,'Etapa 2 - Análisis'!$AS$4,IF(U169=22,'Etapa 2 - Análisis'!$AT$4,IF(U169=10,'Etapa 2 - Análisis'!$AH$4,IF(U169=14,'Etapa 2 - Análisis'!$AL$4,IF(U169=15,'Etapa 2 - Análisis'!$AM$4,IF(U169=19,'Etapa 2 - Análisis'!$AQ$4,IF(U169=20,'Etapa 2 - Análisis'!$AR$4,IF(U169=23,'Etapa 2 - Análisis'!$AU$4,IF(U169=24,'Etapa 2 - Análisis'!$AV$4,IF(U169=25,'Etapa 2 - Análisis'!$AW$4,IF(U169=26,'Etapa 2 - Análisis'!$Y$13,IF(U169=27,'Etapa 2 - Análisis'!$Z$13,IF(U169=28,'Etapa 2 - Análisis'!$AA$13,IF(U169=29,'Etapa 2 - Análisis'!$AB$13,IF(U169=30,'Etapa 2 - Análisis'!$AC$13,IF(U169=31,'Etapa 2 - Análisis'!$AD$13,IF(U169=32,'Etapa 2 - Análisis'!$AE$13,IF(U169=33,'Etapa 2 - Análisis'!$AF$13,IF(U169=34,'Etapa 2 - Análisis'!$AG$13,IF(U169=35,'Etapa 2 - Análisis'!$AH$13,IF(U169=36,'Etapa 2 - Análisis'!$AI$13,IF(U169=37,'Etapa 2 - Análisis'!$AJ$13,IF(U169=38,'Etapa 2 - Análisis'!$AK$13,IF(U169=39,'Etapa 2 - Análisis'!$AL$13,IF(U169=40,'Etapa 2 - Análisis'!$AM$13,IF(U169=41,'Etapa 2 - Análisis'!$Y$8,IF(U169=42,'Etapa 2 - Análisis'!$Z$8,IF(U169=43,'Etapa 2 - Análisis'!$AA$8,IF(U169=44,'Etapa 2 - Análisis'!$AB$8,IF(U169=45,'Etapa 2 - Análisis'!$AC$8,IF(U169=46,'Etapa 2 - Análisis'!$AD$8,IF(U169=47,'Etapa 2 - Análisis'!$AE$8,IF(U169=48,'Etapa 2 - Análisis'!$AF$8,IF(U169=49,'Etapa 2 - Análisis'!$AG$8,IF(U169="","NO APLICA","Sin Zona"))))))))))))))))))))))))))))))))))))))))))))))))))</f>
        <v>Sin Zona</v>
      </c>
      <c r="W169" s="81" t="s">
        <v>723</v>
      </c>
      <c r="X169" s="191">
        <v>43344</v>
      </c>
      <c r="Y169" s="191" t="s">
        <v>863</v>
      </c>
      <c r="Z169" s="81" t="s">
        <v>864</v>
      </c>
      <c r="AA169" s="223" t="s">
        <v>865</v>
      </c>
    </row>
    <row r="170" spans="1:27" x14ac:dyDescent="0.25">
      <c r="A170" s="228"/>
      <c r="B170" s="224"/>
      <c r="C170" s="220"/>
      <c r="D170" s="81" t="s">
        <v>858</v>
      </c>
      <c r="E170" s="229"/>
      <c r="F170" s="220"/>
      <c r="G170" s="35"/>
      <c r="H170" s="220"/>
      <c r="I170" s="35"/>
      <c r="J170" s="35"/>
      <c r="K170" s="222"/>
      <c r="L170" s="220"/>
      <c r="M170" s="65"/>
      <c r="N170" s="66" t="s">
        <v>218</v>
      </c>
      <c r="O170" s="35" t="str">
        <f t="shared" ref="O170:P173" si="116">IF($C$169="Oportunidad","NO APLICA","")</f>
        <v>NO APLICA</v>
      </c>
      <c r="P170" s="35" t="str">
        <f t="shared" si="116"/>
        <v>NO APLICA</v>
      </c>
      <c r="Q170" s="220"/>
      <c r="R170" s="35"/>
      <c r="S170" s="220"/>
      <c r="T170" s="35"/>
      <c r="U170" s="35"/>
      <c r="V170" s="222"/>
      <c r="W170" s="81"/>
      <c r="X170" s="84"/>
      <c r="Y170" s="84"/>
      <c r="Z170" s="81"/>
      <c r="AA170" s="224"/>
    </row>
    <row r="171" spans="1:27" x14ac:dyDescent="0.25">
      <c r="A171" s="228"/>
      <c r="B171" s="224"/>
      <c r="C171" s="220"/>
      <c r="D171" s="81"/>
      <c r="E171" s="229"/>
      <c r="F171" s="220"/>
      <c r="G171" s="35"/>
      <c r="H171" s="220"/>
      <c r="I171" s="35"/>
      <c r="J171" s="35"/>
      <c r="K171" s="222"/>
      <c r="L171" s="220"/>
      <c r="M171" s="65"/>
      <c r="N171" s="66" t="s">
        <v>218</v>
      </c>
      <c r="O171" s="35" t="str">
        <f t="shared" si="116"/>
        <v>NO APLICA</v>
      </c>
      <c r="P171" s="35" t="str">
        <f t="shared" si="116"/>
        <v>NO APLICA</v>
      </c>
      <c r="Q171" s="220"/>
      <c r="R171" s="35"/>
      <c r="S171" s="220"/>
      <c r="T171" s="35"/>
      <c r="U171" s="35"/>
      <c r="V171" s="222"/>
      <c r="W171" s="81"/>
      <c r="X171" s="84"/>
      <c r="Y171" s="84"/>
      <c r="Z171" s="81"/>
      <c r="AA171" s="224"/>
    </row>
    <row r="172" spans="1:27" x14ac:dyDescent="0.25">
      <c r="A172" s="228"/>
      <c r="B172" s="224"/>
      <c r="C172" s="220"/>
      <c r="D172" s="81"/>
      <c r="E172" s="229"/>
      <c r="F172" s="220"/>
      <c r="G172" s="35"/>
      <c r="H172" s="220"/>
      <c r="I172" s="35"/>
      <c r="J172" s="35"/>
      <c r="K172" s="222"/>
      <c r="L172" s="220"/>
      <c r="M172" s="65"/>
      <c r="N172" s="66" t="s">
        <v>218</v>
      </c>
      <c r="O172" s="35" t="str">
        <f t="shared" si="116"/>
        <v>NO APLICA</v>
      </c>
      <c r="P172" s="35" t="str">
        <f t="shared" si="116"/>
        <v>NO APLICA</v>
      </c>
      <c r="Q172" s="220"/>
      <c r="R172" s="35"/>
      <c r="S172" s="220"/>
      <c r="T172" s="35"/>
      <c r="U172" s="35"/>
      <c r="V172" s="222"/>
      <c r="W172" s="81"/>
      <c r="X172" s="84"/>
      <c r="Y172" s="84"/>
      <c r="Z172" s="81"/>
      <c r="AA172" s="224"/>
    </row>
    <row r="173" spans="1:27" x14ac:dyDescent="0.25">
      <c r="A173" s="228"/>
      <c r="B173" s="225"/>
      <c r="C173" s="221"/>
      <c r="D173" s="81"/>
      <c r="E173" s="229"/>
      <c r="F173" s="221"/>
      <c r="G173" s="35"/>
      <c r="H173" s="221"/>
      <c r="I173" s="35"/>
      <c r="J173" s="35"/>
      <c r="K173" s="222"/>
      <c r="L173" s="221"/>
      <c r="M173" s="65"/>
      <c r="N173" s="66" t="s">
        <v>218</v>
      </c>
      <c r="O173" s="35" t="str">
        <f t="shared" si="116"/>
        <v>NO APLICA</v>
      </c>
      <c r="P173" s="35" t="str">
        <f t="shared" si="116"/>
        <v>NO APLICA</v>
      </c>
      <c r="Q173" s="221"/>
      <c r="R173" s="35"/>
      <c r="S173" s="221"/>
      <c r="T173" s="35"/>
      <c r="U173" s="35"/>
      <c r="V173" s="222"/>
      <c r="W173" s="81"/>
      <c r="X173" s="84"/>
      <c r="Y173" s="84"/>
      <c r="Z173" s="81"/>
      <c r="AA173" s="225"/>
    </row>
    <row r="174" spans="1:27" ht="63" customHeight="1" x14ac:dyDescent="0.25">
      <c r="A174" s="228">
        <v>34</v>
      </c>
      <c r="B174" s="223" t="s">
        <v>866</v>
      </c>
      <c r="C174" s="219" t="s">
        <v>288</v>
      </c>
      <c r="D174" s="81" t="s">
        <v>867</v>
      </c>
      <c r="E174" s="229" t="s">
        <v>868</v>
      </c>
      <c r="F174" s="219" t="s">
        <v>370</v>
      </c>
      <c r="G174" s="35">
        <f t="shared" ref="G174" si="117">IF(F174="1 - Rara vez",1,IF(F174="2 - Improbable",2,IF(F174="3 - Posible",3,IF(F174="4 - Probable",4,IF(F174="5 - Casi seguro",5,IF(F174="1 - Baja",6,IF(F174="2 - Media",7,IF(F174="3 - Alta",8,IF(F174="Seleccione",0)))))))))</f>
        <v>8</v>
      </c>
      <c r="H174" s="219" t="s">
        <v>372</v>
      </c>
      <c r="I174" s="35">
        <f t="shared" ref="I174" si="118">IF(H174="1 -Insignificante",1,IF(H174="2 -Menor",2,IF(H174="3 -Moderado",3,IF(H174="5 -Moderado",6,IF(H174="4 -Mayor",4,IF(H174="10 -Mayor",7,IF(H174="5 -Catastrófico",5,IF(H174="20 -Catastrófico",8,IF(H174="1 - Mínimo/Leve",9,IF(H174="2 - Importante",10,IF(H174="3 - Fuerte",11,IF(H174="Seleccione",0))))))))))))</f>
        <v>10</v>
      </c>
      <c r="J174" s="35">
        <f t="shared" ref="J174" si="119">IF(AND(G174=1,I174=1),1,IF(AND(G174=1,I174=2),2,IF(AND(G174=1,I174=3),3,IF(AND(G174=1,I174=4),4,IF(AND(G174=1,I174=5),5,IF(AND(G174=2,I174=1),6,IF(AND(G174=2,I174=2),7,IF(AND(G174=2,I174=3),8,IF(AND(G174=2,I174=4),9,IF(AND(G174=2,I174=5),10,IF(AND(G174=3,I174=1),11,IF(AND(G174=3,I174=2),12,IF(AND(G174=3,I174=3),13,IF(AND(G174=3,I174=4),14,IF(AND(G174=3,I174=5),15,IF(AND(G174=4,I174=1),16,IF(AND(G174=4,I174=2),17,IF(AND(G174=4,I174=3),18,IF(AND(G174=4,I174=4),19,IF(AND(G174=4,I174=5),20,IF(AND(G174=5,I174=1),21,IF(AND(G174=5,I174=2),22,IF(AND(G174=5,I174=3),23,IF(AND(G174=5,I174=4),24,IF(AND(G174=5,I174=5),25,IF(AND(G174=1,I174=6),26,IF(AND(G174=1,I174=7),27,IF(AND(G174=1,I174=8),28,IF(AND(G174=2,I174=6),29,IF(AND(G174=2,I174=7),30,IF(AND(G174=2,I174=8),31,IF(AND(G174=3,I174=6),32,IF(AND(G174=3,I174=7),33,IF(AND(G174=3,I174=8),34,IF(AND(G174=4,I174=6),35,IF(AND(G174=4,I174=7),36,IF(AND(G174=4,I174=8),37,IF(AND(G174=5,I174=6),38,IF(AND(G174=5,I174=7),39,IF(AND(G174=5,I174=8),40,IF(AND(G174=6,I174=9),41,IF(AND(G174=6,I174=10),42,IF(AND(G174=6,I174=11),43,IF(AND(G174=7,I174=9),44,IF(AND(G174=7,I174=10),45,IF(AND(G174=7,I174=11),46,IF(AND(G174=8,I174=9),47,IF(AND(G174=8,I174=10),48,IF(AND(G174=8,I174=11),49,"Seleccione")))))))))))))))))))))))))))))))))))))))))))))))))</f>
        <v>48</v>
      </c>
      <c r="K174" s="222" t="str">
        <f>IF(J174=1,'Etapa 2 - Análisis'!$Y$4,IF(J174=2,'Etapa 2 - Análisis'!$Z$4,IF(J174=6,'Etapa 2 - Análisis'!$AD$4,IF(J174=7,'Etapa 2 - Análisis'!$AE$4,IF(J174=11,'Etapa 2 - Análisis'!$AI$4,IF(J174=3,'Etapa 2 - Análisis'!$AA$4,IF(J174=8,'Etapa 2 - Análisis'!$AF$4,IF(J174=12,'Etapa 2 - Análisis'!$AJ$4,IF(J174=16,'Etapa 2 - Análisis'!$AN$4,IF(J174=4,'Etapa 2 - Análisis'!$AB$4,IF(J174=5,'Etapa 2 - Análisis'!$AC$4,IF(J174=9,'Etapa 2 - Análisis'!$AG$4,IF(J174=13,'Etapa 2 - Análisis'!$AK$4,IF(J174=17,'Etapa 2 - Análisis'!$AO$4,IF(J174=18,'Etapa 2 - Análisis'!$AP$4,IF(J174=21,'Etapa 2 - Análisis'!$AS$4,IF(J174=22,'Etapa 2 - Análisis'!$AT$4,IF(J174=10,'Etapa 2 - Análisis'!$AH$4,IF(J174=14,'Etapa 2 - Análisis'!$AL$4,IF(J174=15,'Etapa 2 - Análisis'!$AM$4,IF(J174=19,'Etapa 2 - Análisis'!$AQ$4,IF(J174=20,'Etapa 2 - Análisis'!$AR$4,IF(J174=23,'Etapa 2 - Análisis'!$AU$4,IF(J174=24,'Etapa 2 - Análisis'!$AV$4,IF(J174=25,'Etapa 2 - Análisis'!$AW$4,IF(J174=26,'Etapa 2 - Análisis'!$Y$13,IF(J174=27,'Etapa 2 - Análisis'!$Z$13,IF(J174=28,'Etapa 2 - Análisis'!$AA$13,IF(J174=29,'Etapa 2 - Análisis'!$AB$13,IF(J174=30,'Etapa 2 - Análisis'!$AC$13,IF(J174=31,'Etapa 2 - Análisis'!$AD$13,IF(J174=32,'Etapa 2 - Análisis'!$AE$13,IF(J174=33,'Etapa 2 - Análisis'!$AF$13,IF(J174=34,'Etapa 2 - Análisis'!$AG$13,IF(J174=35,'Etapa 2 - Análisis'!$AH$13,IF(J174=36,'Etapa 2 - Análisis'!$AI$13,IF(J174=37,'Etapa 2 - Análisis'!$AJ$13,IF(J174=38,'Etapa 2 - Análisis'!$AK$13,IF(J174=39,'Etapa 2 - Análisis'!$AL$13,IF(J174=40,'Etapa 2 - Análisis'!$AM$13,IF(J174=41,'Etapa 2 - Análisis'!$Y$8,IF(J174=42,'Etapa 2 - Análisis'!$Z$8,IF(J174=43,'Etapa 2 - Análisis'!$AA$8,IF(J174=44,'Etapa 2 - Análisis'!$AB$8,IF(J174=45,'Etapa 2 - Análisis'!$AC$8,IF(J174=46,'Etapa 2 - Análisis'!$AD$8,IF(J174=47,'Etapa 2 - Análisis'!$AE$8,IF(J174=48,'Etapa 2 - Análisis'!$AF$8,IF(J174=49,'Etapa 2 - Análisis'!$AG$8,"Sin Zona")))))))))))))))))))))))))))))))))))))))))))))))))</f>
        <v>ZONA DE OPORTUNIDAD BENEFICIOSA</v>
      </c>
      <c r="L174" s="219" t="s">
        <v>378</v>
      </c>
      <c r="M174" s="65" t="s">
        <v>869</v>
      </c>
      <c r="N174" s="66" t="s">
        <v>218</v>
      </c>
      <c r="O174" s="35" t="str">
        <f>IF($C$174="Oportunidad","NO APLICA","")</f>
        <v>NO APLICA</v>
      </c>
      <c r="P174" s="35" t="str">
        <f>IF($C$174="Oportunidad","NO APLICA","")</f>
        <v>NO APLICA</v>
      </c>
      <c r="Q174" s="219" t="s">
        <v>218</v>
      </c>
      <c r="R174" s="35">
        <f t="shared" ref="R174" si="120">IF(Q174="1 - Rara vez",1,IF(Q174="2 - Improbable",2,IF(Q174="3 - Posible",3,IF(Q174="4 - Probable",4,IF(Q174="5 - Casi seguro",5,IF(Q174="1 - Baja",6,IF(Q174="2 - Media",7,IF(Q174="3 - Alta",8,IF(Q174="NO APLICA","",IF(Q174="Seleccione",0))))))))))</f>
        <v>0</v>
      </c>
      <c r="S174" s="219" t="s">
        <v>218</v>
      </c>
      <c r="T174" s="35">
        <f t="shared" ref="T174" si="121">IF(S174="1 -Insignificante",1,IF(S174="2 -Menor",2,IF(S174="3 -Moderado",3,IF(S174="4 -Mayor",4,IF(S174="10 -Mayor",7,IF(S174="5 -Catastrófico",5,IF(S174="5 -Moderado",6,IF(S174="20 -Catastrófico",8,IF(S174="1 - Mínimo/Leve",9,IF(S174="2 - Importante",10,IF(S174="3 - Fuerte",11,IF(S174="NO APLICA","",IF(S174="Seleccione",0)))))))))))))</f>
        <v>0</v>
      </c>
      <c r="U174" s="35" t="str">
        <f t="shared" ref="U174" si="122">IF(AND(R174=1,T174=1),1,IF(AND(R174=1,T174=2),2,IF(AND(R174=1,T174=3),3,IF(AND(R174=1,T174=4),4,IF(AND(R174=1,T174=5),5,IF(AND(R174=2,T174=1),6,IF(AND(R174=2,T174=2),7,IF(AND(R174=2,T174=3),8,IF(AND(R174=2,T174=4),9,IF(AND(R174=2,T174=5),10,IF(AND(R174=3,T174=1),11,IF(AND(R174=3,T174=2),12,IF(AND(R174=3,T174=3),13,IF(AND(R174=3,T174=4),14,IF(AND(R174=3,T174=5),15,IF(AND(R174=4,T174=1),16,IF(AND(R174=4,T174=2),17,IF(AND(R174=4,T174=3),18,IF(AND(R174=4,T174=4),19,IF(AND(R174=4,T174=5),20,IF(AND(R174=5,T174=1),21,IF(AND(R174=5,T174=2),22,IF(AND(R174=5,T174=3),23,IF(AND(R174=5,T174=4),24,IF(AND(R174=5,T174=5),25,IF(AND(R174=1,T174=6),26,IF(AND(R174=1,T174=7),27,IF(AND(R174=1,T174=8),28,IF(AND(R174=2,T174=6),29,IF(AND(R174=2,T174=7),30,IF(AND(R174=2,T174=8),31,IF(AND(R174=3,T174=6),32,IF(AND(R174=3,T174=7),33,IF(AND(R174=3,T174=8),34,IF(AND(R174=4,T174=6),35,IF(AND(R174=4,T174=7),36,IF(AND(R174=4,T174=8),37,IF(AND(R174=5,T174=6),38,IF(AND(R174=5,T174=7),39,IF(AND(R174=5,T174=8),40,IF(AND(R174=6,T174=9),41,IF(AND(R174=6,T174=10),42,IF(AND(R174=6,T174=11),43,IF(AND(R174=7,T174=9),44,IF(AND(R174=7,T174=10),45,IF(AND(R174=7,T174=11),46,IF(AND(R174=8,T174=9),47,IF(AND(R174=8,T174=10),48,IF(AND(R174=8,T174=11),49,IF(AND(R174="",T174=""),"","Seleccione"))))))))))))))))))))))))))))))))))))))))))))))))))</f>
        <v>Seleccione</v>
      </c>
      <c r="V174" s="222" t="str">
        <f>IF(U174=1,'Etapa 2 - Análisis'!$Y$4,IF(U174=2,'Etapa 2 - Análisis'!$Z$4,IF(U174=6,'Etapa 2 - Análisis'!$AD$4,IF(U174=7,'Etapa 2 - Análisis'!$AE$4,IF(U174=11,'Etapa 2 - Análisis'!$AI$4,IF(U174=3,'Etapa 2 - Análisis'!$AA$4,IF(U174=8,'Etapa 2 - Análisis'!$AF$4,IF(U174=12,'Etapa 2 - Análisis'!$AJ$4,IF(U174=16,'Etapa 2 - Análisis'!$AN$4,IF(U174=4,'Etapa 2 - Análisis'!$AB$4,IF(U174=5,'Etapa 2 - Análisis'!$AC$4,IF(U174=9,'Etapa 2 - Análisis'!$AF$4,IF(U174=13,'Etapa 2 - Análisis'!$AK$4,IF(U174=17,'Etapa 2 - Análisis'!$AO$4,IF(U174=18,'Etapa 2 - Análisis'!$AP$4,IF(U174=21,'Etapa 2 - Análisis'!$AS$4,IF(U174=22,'Etapa 2 - Análisis'!$AT$4,IF(U174=10,'Etapa 2 - Análisis'!$AH$4,IF(U174=14,'Etapa 2 - Análisis'!$AL$4,IF(U174=15,'Etapa 2 - Análisis'!$AM$4,IF(U174=19,'Etapa 2 - Análisis'!$AQ$4,IF(U174=20,'Etapa 2 - Análisis'!$AR$4,IF(U174=23,'Etapa 2 - Análisis'!$AU$4,IF(U174=24,'Etapa 2 - Análisis'!$AV$4,IF(U174=25,'Etapa 2 - Análisis'!$AW$4,IF(U174=26,'Etapa 2 - Análisis'!$Y$13,IF(U174=27,'Etapa 2 - Análisis'!$Z$13,IF(U174=28,'Etapa 2 - Análisis'!$AA$13,IF(U174=29,'Etapa 2 - Análisis'!$AB$13,IF(U174=30,'Etapa 2 - Análisis'!$AC$13,IF(U174=31,'Etapa 2 - Análisis'!$AD$13,IF(U174=32,'Etapa 2 - Análisis'!$AE$13,IF(U174=33,'Etapa 2 - Análisis'!$AF$13,IF(U174=34,'Etapa 2 - Análisis'!$AG$13,IF(U174=35,'Etapa 2 - Análisis'!$AH$13,IF(U174=36,'Etapa 2 - Análisis'!$AI$13,IF(U174=37,'Etapa 2 - Análisis'!$AJ$13,IF(U174=38,'Etapa 2 - Análisis'!$AK$13,IF(U174=39,'Etapa 2 - Análisis'!$AL$13,IF(U174=40,'Etapa 2 - Análisis'!$AM$13,IF(U174=41,'Etapa 2 - Análisis'!$Y$8,IF(U174=42,'Etapa 2 - Análisis'!$Z$8,IF(U174=43,'Etapa 2 - Análisis'!$AA$8,IF(U174=44,'Etapa 2 - Análisis'!$AB$8,IF(U174=45,'Etapa 2 - Análisis'!$AC$8,IF(U174=46,'Etapa 2 - Análisis'!$AD$8,IF(U174=47,'Etapa 2 - Análisis'!$AE$8,IF(U174=48,'Etapa 2 - Análisis'!$AF$8,IF(U174=49,'Etapa 2 - Análisis'!$AG$8,IF(U174="","NO APLICA","Sin Zona"))))))))))))))))))))))))))))))))))))))))))))))))))</f>
        <v>Sin Zona</v>
      </c>
      <c r="W174" s="81" t="s">
        <v>870</v>
      </c>
      <c r="X174" s="84" t="s">
        <v>871</v>
      </c>
      <c r="Y174" s="84" t="s">
        <v>871</v>
      </c>
      <c r="Z174" s="81" t="s">
        <v>872</v>
      </c>
      <c r="AA174" s="223" t="s">
        <v>873</v>
      </c>
    </row>
    <row r="175" spans="1:27" x14ac:dyDescent="0.25">
      <c r="A175" s="228"/>
      <c r="B175" s="224"/>
      <c r="C175" s="220"/>
      <c r="D175" s="81"/>
      <c r="E175" s="229"/>
      <c r="F175" s="220"/>
      <c r="G175" s="35"/>
      <c r="H175" s="220"/>
      <c r="I175" s="35"/>
      <c r="J175" s="35"/>
      <c r="K175" s="222"/>
      <c r="L175" s="220"/>
      <c r="M175" s="65"/>
      <c r="N175" s="66" t="s">
        <v>218</v>
      </c>
      <c r="O175" s="35" t="str">
        <f t="shared" ref="O175:P178" si="123">IF($C$174="Oportunidad","NO APLICA","")</f>
        <v>NO APLICA</v>
      </c>
      <c r="P175" s="35" t="str">
        <f t="shared" si="123"/>
        <v>NO APLICA</v>
      </c>
      <c r="Q175" s="220"/>
      <c r="R175" s="35"/>
      <c r="S175" s="220"/>
      <c r="T175" s="35"/>
      <c r="U175" s="35"/>
      <c r="V175" s="222"/>
      <c r="W175" s="65"/>
      <c r="X175" s="84"/>
      <c r="Y175" s="84"/>
      <c r="Z175" s="192"/>
      <c r="AA175" s="224"/>
    </row>
    <row r="176" spans="1:27" x14ac:dyDescent="0.25">
      <c r="A176" s="228"/>
      <c r="B176" s="224"/>
      <c r="C176" s="220"/>
      <c r="D176" s="81"/>
      <c r="E176" s="229"/>
      <c r="F176" s="220"/>
      <c r="G176" s="35"/>
      <c r="H176" s="220"/>
      <c r="I176" s="35"/>
      <c r="J176" s="35"/>
      <c r="K176" s="222"/>
      <c r="L176" s="220"/>
      <c r="M176" s="65"/>
      <c r="N176" s="66" t="s">
        <v>218</v>
      </c>
      <c r="O176" s="35" t="str">
        <f t="shared" si="123"/>
        <v>NO APLICA</v>
      </c>
      <c r="P176" s="35" t="str">
        <f t="shared" si="123"/>
        <v>NO APLICA</v>
      </c>
      <c r="Q176" s="220"/>
      <c r="R176" s="35"/>
      <c r="S176" s="220"/>
      <c r="T176" s="35"/>
      <c r="U176" s="35"/>
      <c r="V176" s="222"/>
      <c r="W176" s="65"/>
      <c r="X176" s="84"/>
      <c r="Y176" s="84"/>
      <c r="Z176" s="192"/>
      <c r="AA176" s="224"/>
    </row>
    <row r="177" spans="1:27" x14ac:dyDescent="0.25">
      <c r="A177" s="228"/>
      <c r="B177" s="224"/>
      <c r="C177" s="220"/>
      <c r="D177" s="186"/>
      <c r="E177" s="229"/>
      <c r="F177" s="220"/>
      <c r="G177" s="35"/>
      <c r="H177" s="220"/>
      <c r="I177" s="35"/>
      <c r="J177" s="35"/>
      <c r="K177" s="222"/>
      <c r="L177" s="220"/>
      <c r="M177" s="65"/>
      <c r="N177" s="66" t="s">
        <v>218</v>
      </c>
      <c r="O177" s="35" t="str">
        <f t="shared" si="123"/>
        <v>NO APLICA</v>
      </c>
      <c r="P177" s="35" t="str">
        <f t="shared" si="123"/>
        <v>NO APLICA</v>
      </c>
      <c r="Q177" s="220"/>
      <c r="R177" s="35"/>
      <c r="S177" s="220"/>
      <c r="T177" s="35"/>
      <c r="U177" s="35"/>
      <c r="V177" s="222"/>
      <c r="W177" s="65"/>
      <c r="X177" s="84"/>
      <c r="Y177" s="84"/>
      <c r="Z177" s="192"/>
      <c r="AA177" s="224"/>
    </row>
    <row r="178" spans="1:27" x14ac:dyDescent="0.25">
      <c r="A178" s="228"/>
      <c r="B178" s="225"/>
      <c r="C178" s="221"/>
      <c r="D178" s="106"/>
      <c r="E178" s="229"/>
      <c r="F178" s="221"/>
      <c r="G178" s="35"/>
      <c r="H178" s="221"/>
      <c r="I178" s="35"/>
      <c r="J178" s="35"/>
      <c r="K178" s="222"/>
      <c r="L178" s="221"/>
      <c r="M178" s="65"/>
      <c r="N178" s="66" t="s">
        <v>218</v>
      </c>
      <c r="O178" s="35" t="str">
        <f t="shared" si="123"/>
        <v>NO APLICA</v>
      </c>
      <c r="P178" s="35" t="str">
        <f t="shared" si="123"/>
        <v>NO APLICA</v>
      </c>
      <c r="Q178" s="221"/>
      <c r="R178" s="35"/>
      <c r="S178" s="221"/>
      <c r="T178" s="35"/>
      <c r="U178" s="35"/>
      <c r="V178" s="222"/>
      <c r="W178" s="65"/>
      <c r="X178" s="84"/>
      <c r="Y178" s="84"/>
      <c r="Z178" s="192"/>
      <c r="AA178" s="225"/>
    </row>
    <row r="179" spans="1:27" ht="165" customHeight="1" x14ac:dyDescent="0.25">
      <c r="A179" s="228">
        <v>35</v>
      </c>
      <c r="B179" s="223" t="s">
        <v>874</v>
      </c>
      <c r="C179" s="219" t="s">
        <v>288</v>
      </c>
      <c r="D179" s="65" t="s">
        <v>875</v>
      </c>
      <c r="E179" s="229" t="s">
        <v>876</v>
      </c>
      <c r="F179" s="219" t="s">
        <v>370</v>
      </c>
      <c r="G179" s="35">
        <f t="shared" ref="G179" si="124">IF(F179="1 - Rara vez",1,IF(F179="2 - Improbable",2,IF(F179="3 - Posible",3,IF(F179="4 - Probable",4,IF(F179="5 - Casi seguro",5,IF(F179="1 - Baja",6,IF(F179="2 - Media",7,IF(F179="3 - Alta",8,IF(F179="Seleccione",0)))))))))</f>
        <v>8</v>
      </c>
      <c r="H179" s="219" t="s">
        <v>373</v>
      </c>
      <c r="I179" s="35">
        <f t="shared" ref="I179" si="125">IF(H179="1 -Insignificante",1,IF(H179="2 -Menor",2,IF(H179="3 -Moderado",3,IF(H179="5 -Moderado",6,IF(H179="4 -Mayor",4,IF(H179="10 -Mayor",7,IF(H179="5 -Catastrófico",5,IF(H179="20 -Catastrófico",8,IF(H179="1 - Mínimo/Leve",9,IF(H179="2 - Importante",10,IF(H179="3 - Fuerte",11,IF(H179="Seleccione",0))))))))))))</f>
        <v>11</v>
      </c>
      <c r="J179" s="35">
        <f>IF(AND(G179=1,I179=1),1,IF(AND(G179=1,I179=2),2,IF(AND(G179=1,I179=3),3,IF(AND(G179=1,I179=4),4,IF(AND(G179=1,I179=5),5,IF(AND(G179=2,I179=1),6,IF(AND(G179=2,I179=2),7,IF(AND(G179=2,I179=3),8,IF(AND(G179=2,I179=4),9,IF(AND(G179=2,I179=5),10,IF(AND(G179=3,I179=1),11,IF(AND(G179=3,I179=2),12,IF(AND(G179=3,I179=3),13,IF(AND(G179=3,I179=4),14,IF(AND(G179=3,I179=5),15,IF(AND(G179=4,I179=1),16,IF(AND(G179=4,I179=2),17,IF(AND(G179=4,I179=3),18,IF(AND(G179=4,I179=4),19,IF(AND(G179=4,I179=5),20,IF(AND(G179=5,I179=1),21,IF(AND(G179=5,I179=2),22,IF(AND(G179=5,I179=3),23,IF(AND(G179=5,I179=4),24,IF(AND(G179=5,I179=5),25,IF(AND(G179=1,I179=6),26,IF(AND(G179=1,I179=7),27,IF(AND(G179=1,I179=8),28,IF(AND(G179=2,I179=6),29,IF(AND(G179=2,I179=7),30,IF(AND(G179=2,I179=8),31,IF(AND(G179=3,I179=6),32,IF(AND(G179=3,I179=7),33,IF(AND(G179=3,I179=8),34,IF(AND(G179=4,I179=6),35,IF(AND(G179=4,I179=7),36,IF(AND(G179=4,I179=8),37,IF(AND(G179=5,I179=6),38,IF(AND(G179=5,I179=7),39,IF(AND(G179=5,I179=8),40,IF(AND(G179=6,I179=9),41,IF(AND(G179=6,I179=10),42,IF(AND(G179=6,I179=11),43,IF(AND(G179=7,I179=9),44,IF(AND(G179=7,I179=10),45,IF(AND(G179=7,I179=11),46,IF(AND(G179=8,I179=9),47,IF(AND(G179=8,I179=10),48,IF(AND(G179=8,I179=11),49,"Seleccione")))))))))))))))))))))))))))))))))))))))))))))))))</f>
        <v>49</v>
      </c>
      <c r="K179" s="222" t="str">
        <f>IF(J179=1,'Etapa 2 - Análisis'!$Y$4,IF(J179=2,'Etapa 2 - Análisis'!$Z$4,IF(J179=6,'Etapa 2 - Análisis'!$AD$4,IF(J179=7,'Etapa 2 - Análisis'!$AE$4,IF(J179=11,'Etapa 2 - Análisis'!$AI$4,IF(J179=3,'Etapa 2 - Análisis'!$AA$4,IF(J179=8,'Etapa 2 - Análisis'!$AF$4,IF(J179=12,'Etapa 2 - Análisis'!$AJ$4,IF(J179=16,'Etapa 2 - Análisis'!$AN$4,IF(J179=4,'Etapa 2 - Análisis'!$AB$4,IF(J179=5,'Etapa 2 - Análisis'!$AC$4,IF(J179=9,'Etapa 2 - Análisis'!$AG$4,IF(J179=13,'Etapa 2 - Análisis'!$AK$4,IF(J179=17,'Etapa 2 - Análisis'!$AO$4,IF(J179=18,'Etapa 2 - Análisis'!$AP$4,IF(J179=21,'Etapa 2 - Análisis'!$AS$4,IF(J179=22,'Etapa 2 - Análisis'!$AT$4,IF(J179=10,'Etapa 2 - Análisis'!$AH$4,IF(J179=14,'Etapa 2 - Análisis'!$AL$4,IF(J179=15,'Etapa 2 - Análisis'!$AM$4,IF(J179=19,'Etapa 2 - Análisis'!$AQ$4,IF(J179=20,'Etapa 2 - Análisis'!$AR$4,IF(J179=23,'Etapa 2 - Análisis'!$AU$4,IF(J179=24,'Etapa 2 - Análisis'!$AV$4,IF(J179=25,'Etapa 2 - Análisis'!$AW$4,IF(J179=26,'Etapa 2 - Análisis'!$Y$13,IF(J179=27,'Etapa 2 - Análisis'!$Z$13,IF(J179=28,'Etapa 2 - Análisis'!$AA$13,IF(J179=29,'Etapa 2 - Análisis'!$AB$13,IF(J179=30,'Etapa 2 - Análisis'!$AC$13,IF(J179=31,'Etapa 2 - Análisis'!$AD$13,IF(J179=32,'Etapa 2 - Análisis'!$AE$13,IF(J179=33,'Etapa 2 - Análisis'!$AF$13,IF(J179=34,'Etapa 2 - Análisis'!$AG$13,IF(J179=35,'Etapa 2 - Análisis'!$AH$13,IF(J179=36,'Etapa 2 - Análisis'!$AI$13,IF(J179=37,'Etapa 2 - Análisis'!$AJ$13,IF(J179=38,'Etapa 2 - Análisis'!$AK$13,IF(J179=39,'Etapa 2 - Análisis'!$AL$13,IF(J179=40,'Etapa 2 - Análisis'!$AM$13,IF(J179=41,'Etapa 2 - Análisis'!$Y$8,IF(J179=42,'Etapa 2 - Análisis'!$Z$8,IF(J179=43,'Etapa 2 - Análisis'!$AA$8,IF(J179=44,'Etapa 2 - Análisis'!$AB$8,IF(J179=45,'Etapa 2 - Análisis'!$AC$8,IF(J179=46,'Etapa 2 - Análisis'!$AD$8,IF(J179=47,'Etapa 2 - Análisis'!$AE$8,IF(J179=48,'Etapa 2 - Análisis'!$AF$8,IF(J179=49,'Etapa 2 - Análisis'!$AG$8,"Sin Zona")))))))))))))))))))))))))))))))))))))))))))))))))</f>
        <v>ZONA DE OPORTUNIDAD MUY BENEFICIOSA</v>
      </c>
      <c r="L179" s="219" t="s">
        <v>378</v>
      </c>
      <c r="M179" s="65" t="s">
        <v>877</v>
      </c>
      <c r="N179" s="66" t="s">
        <v>218</v>
      </c>
      <c r="O179" s="35" t="str">
        <f>IF($C$179="Oportunidad","NO APLICA","")</f>
        <v>NO APLICA</v>
      </c>
      <c r="P179" s="35" t="str">
        <f>IF($C$179="Oportunidad","NO APLICA","")</f>
        <v>NO APLICA</v>
      </c>
      <c r="Q179" s="219" t="s">
        <v>218</v>
      </c>
      <c r="R179" s="35">
        <f t="shared" ref="R179" si="126">IF(Q179="1 - Rara vez",1,IF(Q179="2 - Improbable",2,IF(Q179="3 - Posible",3,IF(Q179="4 - Probable",4,IF(Q179="5 - Casi seguro",5,IF(Q179="1 - Baja",6,IF(Q179="2 - Media",7,IF(Q179="3 - Alta",8,IF(Q179="NO APLICA","",IF(Q179="Seleccione",0))))))))))</f>
        <v>0</v>
      </c>
      <c r="S179" s="219" t="s">
        <v>218</v>
      </c>
      <c r="T179" s="35">
        <f t="shared" ref="T179" si="127">IF(S179="1 -Insignificante",1,IF(S179="2 -Menor",2,IF(S179="3 -Moderado",3,IF(S179="4 -Mayor",4,IF(S179="10 -Mayor",7,IF(S179="5 -Catastrófico",5,IF(S179="5 -Moderado",6,IF(S179="20 -Catastrófico",8,IF(S179="1 - Mínimo/Leve",9,IF(S179="2 - Importante",10,IF(S179="3 - Fuerte",11,IF(S179="NO APLICA","",IF(S179="Seleccione",0)))))))))))))</f>
        <v>0</v>
      </c>
      <c r="U179" s="35" t="str">
        <f t="shared" ref="U179" si="128">IF(AND(R179=1,T179=1),1,IF(AND(R179=1,T179=2),2,IF(AND(R179=1,T179=3),3,IF(AND(R179=1,T179=4),4,IF(AND(R179=1,T179=5),5,IF(AND(R179=2,T179=1),6,IF(AND(R179=2,T179=2),7,IF(AND(R179=2,T179=3),8,IF(AND(R179=2,T179=4),9,IF(AND(R179=2,T179=5),10,IF(AND(R179=3,T179=1),11,IF(AND(R179=3,T179=2),12,IF(AND(R179=3,T179=3),13,IF(AND(R179=3,T179=4),14,IF(AND(R179=3,T179=5),15,IF(AND(R179=4,T179=1),16,IF(AND(R179=4,T179=2),17,IF(AND(R179=4,T179=3),18,IF(AND(R179=4,T179=4),19,IF(AND(R179=4,T179=5),20,IF(AND(R179=5,T179=1),21,IF(AND(R179=5,T179=2),22,IF(AND(R179=5,T179=3),23,IF(AND(R179=5,T179=4),24,IF(AND(R179=5,T179=5),25,IF(AND(R179=1,T179=6),26,IF(AND(R179=1,T179=7),27,IF(AND(R179=1,T179=8),28,IF(AND(R179=2,T179=6),29,IF(AND(R179=2,T179=7),30,IF(AND(R179=2,T179=8),31,IF(AND(R179=3,T179=6),32,IF(AND(R179=3,T179=7),33,IF(AND(R179=3,T179=8),34,IF(AND(R179=4,T179=6),35,IF(AND(R179=4,T179=7),36,IF(AND(R179=4,T179=8),37,IF(AND(R179=5,T179=6),38,IF(AND(R179=5,T179=7),39,IF(AND(R179=5,T179=8),40,IF(AND(R179=6,T179=9),41,IF(AND(R179=6,T179=10),42,IF(AND(R179=6,T179=11),43,IF(AND(R179=7,T179=9),44,IF(AND(R179=7,T179=10),45,IF(AND(R179=7,T179=11),46,IF(AND(R179=8,T179=9),47,IF(AND(R179=8,T179=10),48,IF(AND(R179=8,T179=11),49,IF(AND(R179="",T179=""),"","Seleccione"))))))))))))))))))))))))))))))))))))))))))))))))))</f>
        <v>Seleccione</v>
      </c>
      <c r="V179" s="222" t="str">
        <f>IF(U179=1,'Etapa 2 - Análisis'!$Y$4,IF(U179=2,'Etapa 2 - Análisis'!$Z$4,IF(U179=6,'Etapa 2 - Análisis'!$AD$4,IF(U179=7,'Etapa 2 - Análisis'!$AE$4,IF(U179=11,'Etapa 2 - Análisis'!$AI$4,IF(U179=3,'Etapa 2 - Análisis'!$AA$4,IF(U179=8,'Etapa 2 - Análisis'!$AF$4,IF(U179=12,'Etapa 2 - Análisis'!$AJ$4,IF(U179=16,'Etapa 2 - Análisis'!$AN$4,IF(U179=4,'Etapa 2 - Análisis'!$AB$4,IF(U179=5,'Etapa 2 - Análisis'!$AC$4,IF(U179=9,'Etapa 2 - Análisis'!$AF$4,IF(U179=13,'Etapa 2 - Análisis'!$AK$4,IF(U179=17,'Etapa 2 - Análisis'!$AO$4,IF(U179=18,'Etapa 2 - Análisis'!$AP$4,IF(U179=21,'Etapa 2 - Análisis'!$AS$4,IF(U179=22,'Etapa 2 - Análisis'!$AT$4,IF(U179=10,'Etapa 2 - Análisis'!$AH$4,IF(U179=14,'Etapa 2 - Análisis'!$AL$4,IF(U179=15,'Etapa 2 - Análisis'!$AM$4,IF(U179=19,'Etapa 2 - Análisis'!$AQ$4,IF(U179=20,'Etapa 2 - Análisis'!$AR$4,IF(U179=23,'Etapa 2 - Análisis'!$AU$4,IF(U179=24,'Etapa 2 - Análisis'!$AV$4,IF(U179=25,'Etapa 2 - Análisis'!$AW$4,IF(U179=26,'Etapa 2 - Análisis'!$Y$13,IF(U179=27,'Etapa 2 - Análisis'!$Z$13,IF(U179=28,'Etapa 2 - Análisis'!$AA$13,IF(U179=29,'Etapa 2 - Análisis'!$AB$13,IF(U179=30,'Etapa 2 - Análisis'!$AC$13,IF(U179=31,'Etapa 2 - Análisis'!$AD$13,IF(U179=32,'Etapa 2 - Análisis'!$AE$13,IF(U179=33,'Etapa 2 - Análisis'!$AF$13,IF(U179=34,'Etapa 2 - Análisis'!$AG$13,IF(U179=35,'Etapa 2 - Análisis'!$AH$13,IF(U179=36,'Etapa 2 - Análisis'!$AI$13,IF(U179=37,'Etapa 2 - Análisis'!$AJ$13,IF(U179=38,'Etapa 2 - Análisis'!$AK$13,IF(U179=39,'Etapa 2 - Análisis'!$AL$13,IF(U179=40,'Etapa 2 - Análisis'!$AM$13,IF(U179=41,'Etapa 2 - Análisis'!$Y$8,IF(U179=42,'Etapa 2 - Análisis'!$Z$8,IF(U179=43,'Etapa 2 - Análisis'!$AA$8,IF(U179=44,'Etapa 2 - Análisis'!$AB$8,IF(U179=45,'Etapa 2 - Análisis'!$AC$8,IF(U179=46,'Etapa 2 - Análisis'!$AD$8,IF(U179=47,'Etapa 2 - Análisis'!$AE$8,IF(U179=48,'Etapa 2 - Análisis'!$AF$8,IF(U179=49,'Etapa 2 - Análisis'!$AG$8,IF(U179="","NO APLICA","Sin Zona"))))))))))))))))))))))))))))))))))))))))))))))))))</f>
        <v>Sin Zona</v>
      </c>
      <c r="W179" s="81" t="s">
        <v>878</v>
      </c>
      <c r="X179" s="84" t="s">
        <v>879</v>
      </c>
      <c r="Y179" s="84"/>
      <c r="Z179" s="81" t="s">
        <v>880</v>
      </c>
      <c r="AA179" s="223" t="s">
        <v>738</v>
      </c>
    </row>
    <row r="180" spans="1:27" x14ac:dyDescent="0.25">
      <c r="A180" s="228"/>
      <c r="B180" s="224"/>
      <c r="C180" s="220"/>
      <c r="D180" s="65"/>
      <c r="E180" s="229"/>
      <c r="F180" s="220"/>
      <c r="G180" s="35"/>
      <c r="H180" s="220"/>
      <c r="I180" s="35"/>
      <c r="J180" s="35"/>
      <c r="K180" s="222"/>
      <c r="L180" s="220"/>
      <c r="M180" s="65"/>
      <c r="N180" s="66" t="s">
        <v>218</v>
      </c>
      <c r="O180" s="35" t="str">
        <f t="shared" ref="O180:P183" si="129">IF($C$179="Oportunidad","NO APLICA","")</f>
        <v>NO APLICA</v>
      </c>
      <c r="P180" s="35" t="str">
        <f t="shared" si="129"/>
        <v>NO APLICA</v>
      </c>
      <c r="Q180" s="220"/>
      <c r="R180" s="35"/>
      <c r="S180" s="220"/>
      <c r="T180" s="35"/>
      <c r="U180" s="35"/>
      <c r="V180" s="222"/>
      <c r="W180" s="65"/>
      <c r="X180" s="84"/>
      <c r="Y180" s="84"/>
      <c r="Z180" s="65"/>
      <c r="AA180" s="224"/>
    </row>
    <row r="181" spans="1:27" x14ac:dyDescent="0.25">
      <c r="A181" s="228"/>
      <c r="B181" s="224"/>
      <c r="C181" s="220"/>
      <c r="D181" s="65"/>
      <c r="E181" s="229"/>
      <c r="F181" s="220"/>
      <c r="G181" s="35"/>
      <c r="H181" s="220"/>
      <c r="I181" s="35"/>
      <c r="J181" s="35"/>
      <c r="K181" s="222"/>
      <c r="L181" s="220"/>
      <c r="M181" s="65"/>
      <c r="N181" s="66" t="s">
        <v>218</v>
      </c>
      <c r="O181" s="35" t="str">
        <f t="shared" si="129"/>
        <v>NO APLICA</v>
      </c>
      <c r="P181" s="35" t="str">
        <f t="shared" si="129"/>
        <v>NO APLICA</v>
      </c>
      <c r="Q181" s="220"/>
      <c r="R181" s="35"/>
      <c r="S181" s="220"/>
      <c r="T181" s="35"/>
      <c r="U181" s="35"/>
      <c r="V181" s="222"/>
      <c r="W181" s="65"/>
      <c r="X181" s="84"/>
      <c r="Y181" s="84"/>
      <c r="Z181" s="65"/>
      <c r="AA181" s="224"/>
    </row>
    <row r="182" spans="1:27" x14ac:dyDescent="0.25">
      <c r="A182" s="228"/>
      <c r="B182" s="224"/>
      <c r="C182" s="220"/>
      <c r="D182" s="65"/>
      <c r="E182" s="229"/>
      <c r="F182" s="220"/>
      <c r="G182" s="35"/>
      <c r="H182" s="220"/>
      <c r="I182" s="35"/>
      <c r="J182" s="35"/>
      <c r="K182" s="222"/>
      <c r="L182" s="220"/>
      <c r="M182" s="65"/>
      <c r="N182" s="66" t="s">
        <v>218</v>
      </c>
      <c r="O182" s="35" t="str">
        <f t="shared" si="129"/>
        <v>NO APLICA</v>
      </c>
      <c r="P182" s="35" t="str">
        <f t="shared" si="129"/>
        <v>NO APLICA</v>
      </c>
      <c r="Q182" s="220"/>
      <c r="R182" s="35"/>
      <c r="S182" s="220"/>
      <c r="T182" s="35"/>
      <c r="U182" s="35"/>
      <c r="V182" s="222"/>
      <c r="W182" s="65"/>
      <c r="X182" s="84"/>
      <c r="Y182" s="84"/>
      <c r="Z182" s="65"/>
      <c r="AA182" s="224"/>
    </row>
    <row r="183" spans="1:27" x14ac:dyDescent="0.25">
      <c r="A183" s="228"/>
      <c r="B183" s="225"/>
      <c r="C183" s="221"/>
      <c r="D183" s="65"/>
      <c r="E183" s="229"/>
      <c r="F183" s="221"/>
      <c r="G183" s="35"/>
      <c r="H183" s="221"/>
      <c r="I183" s="35"/>
      <c r="J183" s="35"/>
      <c r="K183" s="222"/>
      <c r="L183" s="221"/>
      <c r="M183" s="65"/>
      <c r="N183" s="66" t="s">
        <v>218</v>
      </c>
      <c r="O183" s="35" t="str">
        <f t="shared" si="129"/>
        <v>NO APLICA</v>
      </c>
      <c r="P183" s="35" t="str">
        <f t="shared" si="129"/>
        <v>NO APLICA</v>
      </c>
      <c r="Q183" s="221"/>
      <c r="R183" s="35"/>
      <c r="S183" s="221"/>
      <c r="T183" s="35"/>
      <c r="U183" s="35"/>
      <c r="V183" s="222"/>
      <c r="W183" s="65"/>
      <c r="X183" s="84"/>
      <c r="Y183" s="84"/>
      <c r="Z183" s="65"/>
      <c r="AA183" s="225"/>
    </row>
    <row r="184" spans="1:27" hidden="1" x14ac:dyDescent="0.25">
      <c r="A184" s="228">
        <v>36</v>
      </c>
      <c r="B184" s="223"/>
      <c r="C184" s="219" t="s">
        <v>288</v>
      </c>
      <c r="D184" s="81"/>
      <c r="E184" s="229"/>
      <c r="F184" s="219" t="s">
        <v>218</v>
      </c>
      <c r="G184" s="35">
        <f t="shared" ref="G184" si="130">IF(F184="1 - Rara vez",1,IF(F184="2 - Improbable",2,IF(F184="3 - Posible",3,IF(F184="4 - Probable",4,IF(F184="5 - Casi seguro",5,IF(F184="1 - Baja",6,IF(F184="2 - Media",7,IF(F184="3 - Alta",8,IF(F184="Seleccione",0)))))))))</f>
        <v>0</v>
      </c>
      <c r="H184" s="219" t="s">
        <v>218</v>
      </c>
      <c r="I184" s="35">
        <f t="shared" ref="I184" si="131">IF(H184="1 -Insignificante",1,IF(H184="2 -Menor",2,IF(H184="3 -Moderado",3,IF(H184="5 -Moderado",6,IF(H184="4 -Mayor",4,IF(H184="10 -Mayor",7,IF(H184="5 -Catastrófico",5,IF(H184="20 -Catastrófico",8,IF(H184="1 - Mínimo/Leve",9,IF(H184="2 - Importante",10,IF(H184="3 - Fuerte",11,IF(H184="Seleccione",0))))))))))))</f>
        <v>0</v>
      </c>
      <c r="J184" s="35" t="str">
        <f t="shared" ref="J184" si="132">IF(AND(G184=1,I184=1),1,IF(AND(G184=1,I184=2),2,IF(AND(G184=1,I184=3),3,IF(AND(G184=1,I184=4),4,IF(AND(G184=1,I184=5),5,IF(AND(G184=2,I184=1),6,IF(AND(G184=2,I184=2),7,IF(AND(G184=2,I184=3),8,IF(AND(G184=2,I184=4),9,IF(AND(G184=2,I184=5),10,IF(AND(G184=3,I184=1),11,IF(AND(G184=3,I184=2),12,IF(AND(G184=3,I184=3),13,IF(AND(G184=3,I184=4),14,IF(AND(G184=3,I184=5),15,IF(AND(G184=4,I184=1),16,IF(AND(G184=4,I184=2),17,IF(AND(G184=4,I184=3),18,IF(AND(G184=4,I184=4),19,IF(AND(G184=4,I184=5),20,IF(AND(G184=5,I184=1),21,IF(AND(G184=5,I184=2),22,IF(AND(G184=5,I184=3),23,IF(AND(G184=5,I184=4),24,IF(AND(G184=5,I184=5),25,IF(AND(G184=1,I184=6),26,IF(AND(G184=1,I184=7),27,IF(AND(G184=1,I184=8),28,IF(AND(G184=2,I184=6),29,IF(AND(G184=2,I184=7),30,IF(AND(G184=2,I184=8),31,IF(AND(G184=3,I184=6),32,IF(AND(G184=3,I184=7),33,IF(AND(G184=3,I184=8),34,IF(AND(G184=4,I184=6),35,IF(AND(G184=4,I184=7),36,IF(AND(G184=4,I184=8),37,IF(AND(G184=5,I184=6),38,IF(AND(G184=5,I184=7),39,IF(AND(G184=5,I184=8),40,IF(AND(G184=6,I184=9),41,IF(AND(G184=6,I184=10),42,IF(AND(G184=6,I184=11),43,IF(AND(G184=7,I184=9),44,IF(AND(G184=7,I184=10),45,IF(AND(G184=7,I184=11),46,IF(AND(G184=8,I184=9),47,IF(AND(G184=8,I184=10),48,IF(AND(G184=8,I184=11),49,"Seleccione")))))))))))))))))))))))))))))))))))))))))))))))))</f>
        <v>Seleccione</v>
      </c>
      <c r="K184" s="222" t="str">
        <f>IF(J184=1,'Etapa 2 - Análisis'!$Y$4,IF(J184=2,'Etapa 2 - Análisis'!$Z$4,IF(J184=6,'Etapa 2 - Análisis'!$AD$4,IF(J184=7,'Etapa 2 - Análisis'!$AE$4,IF(J184=11,'Etapa 2 - Análisis'!$AI$4,IF(J184=3,'Etapa 2 - Análisis'!$AA$4,IF(J184=8,'Etapa 2 - Análisis'!$AF$4,IF(J184=12,'Etapa 2 - Análisis'!$AJ$4,IF(J184=16,'Etapa 2 - Análisis'!$AN$4,IF(J184=4,'Etapa 2 - Análisis'!$AB$4,IF(J184=5,'Etapa 2 - Análisis'!$AC$4,IF(J184=9,'Etapa 2 - Análisis'!$AG$4,IF(J184=13,'Etapa 2 - Análisis'!$AK$4,IF(J184=17,'Etapa 2 - Análisis'!$AO$4,IF(J184=18,'Etapa 2 - Análisis'!$AP$4,IF(J184=21,'Etapa 2 - Análisis'!$AS$4,IF(J184=22,'Etapa 2 - Análisis'!$AT$4,IF(J184=10,'Etapa 2 - Análisis'!$AH$4,IF(J184=14,'Etapa 2 - Análisis'!$AL$4,IF(J184=15,'Etapa 2 - Análisis'!$AM$4,IF(J184=19,'Etapa 2 - Análisis'!$AQ$4,IF(J184=20,'Etapa 2 - Análisis'!$AR$4,IF(J184=23,'Etapa 2 - Análisis'!$AU$4,IF(J184=24,'Etapa 2 - Análisis'!$AV$4,IF(J184=25,'Etapa 2 - Análisis'!$AW$4,IF(J184=26,'Etapa 2 - Análisis'!$Y$13,IF(J184=27,'Etapa 2 - Análisis'!$Z$13,IF(J184=28,'Etapa 2 - Análisis'!$AA$13,IF(J184=29,'Etapa 2 - Análisis'!$AB$13,IF(J184=30,'Etapa 2 - Análisis'!$AC$13,IF(J184=31,'Etapa 2 - Análisis'!$AD$13,IF(J184=32,'Etapa 2 - Análisis'!$AE$13,IF(J184=33,'Etapa 2 - Análisis'!$AF$13,IF(J184=34,'Etapa 2 - Análisis'!$AG$13,IF(J184=35,'Etapa 2 - Análisis'!$AH$13,IF(J184=36,'Etapa 2 - Análisis'!$AI$13,IF(J184=37,'Etapa 2 - Análisis'!$AJ$13,IF(J184=38,'Etapa 2 - Análisis'!$AK$13,IF(J184=39,'Etapa 2 - Análisis'!$AL$13,IF(J184=40,'Etapa 2 - Análisis'!$AM$13,IF(J184=41,'Etapa 2 - Análisis'!$Y$8,IF(J184=42,'Etapa 2 - Análisis'!$Z$8,IF(J184=43,'Etapa 2 - Análisis'!$AA$8,IF(J184=44,'Etapa 2 - Análisis'!$AB$8,IF(J184=45,'Etapa 2 - Análisis'!$AC$8,IF(J184=46,'Etapa 2 - Análisis'!$AD$8,IF(J184=47,'Etapa 2 - Análisis'!$AE$8,IF(J184=48,'Etapa 2 - Análisis'!$AF$8,IF(J184=49,'Etapa 2 - Análisis'!$AG$8,"Sin Zona")))))))))))))))))))))))))))))))))))))))))))))))))</f>
        <v>Sin Zona</v>
      </c>
      <c r="L184" s="219" t="s">
        <v>318</v>
      </c>
      <c r="M184" s="65"/>
      <c r="N184" s="66" t="s">
        <v>218</v>
      </c>
      <c r="O184" s="35" t="str">
        <f>IF($C$184="Oportunidad","NO APLICA","")</f>
        <v>NO APLICA</v>
      </c>
      <c r="P184" s="35" t="str">
        <f>IF($C$184="Oportunidad","NO APLICA","")</f>
        <v>NO APLICA</v>
      </c>
      <c r="Q184" s="219" t="s">
        <v>218</v>
      </c>
      <c r="R184" s="35">
        <f t="shared" ref="R184" si="133">IF(Q184="1 - Rara vez",1,IF(Q184="2 - Improbable",2,IF(Q184="3 - Posible",3,IF(Q184="4 - Probable",4,IF(Q184="5 - Casi seguro",5,IF(Q184="1 - Baja",6,IF(Q184="2 - Media",7,IF(Q184="3 - Alta",8,IF(Q184="NO APLICA","",IF(Q184="Seleccione",0))))))))))</f>
        <v>0</v>
      </c>
      <c r="S184" s="219" t="s">
        <v>218</v>
      </c>
      <c r="T184" s="35">
        <f t="shared" ref="T184" si="134">IF(S184="1 -Insignificante",1,IF(S184="2 -Menor",2,IF(S184="3 -Moderado",3,IF(S184="4 -Mayor",4,IF(S184="10 -Mayor",7,IF(S184="5 -Catastrófico",5,IF(S184="5 -Moderado",6,IF(S184="20 -Catastrófico",8,IF(S184="1 - Mínimo/Leve",9,IF(S184="2 - Importante",10,IF(S184="3 - Fuerte",11,IF(S184="NO APLICA","",IF(S184="Seleccione",0)))))))))))))</f>
        <v>0</v>
      </c>
      <c r="U184" s="35" t="str">
        <f t="shared" ref="U184" si="135">IF(AND(R184=1,T184=1),1,IF(AND(R184=1,T184=2),2,IF(AND(R184=1,T184=3),3,IF(AND(R184=1,T184=4),4,IF(AND(R184=1,T184=5),5,IF(AND(R184=2,T184=1),6,IF(AND(R184=2,T184=2),7,IF(AND(R184=2,T184=3),8,IF(AND(R184=2,T184=4),9,IF(AND(R184=2,T184=5),10,IF(AND(R184=3,T184=1),11,IF(AND(R184=3,T184=2),12,IF(AND(R184=3,T184=3),13,IF(AND(R184=3,T184=4),14,IF(AND(R184=3,T184=5),15,IF(AND(R184=4,T184=1),16,IF(AND(R184=4,T184=2),17,IF(AND(R184=4,T184=3),18,IF(AND(R184=4,T184=4),19,IF(AND(R184=4,T184=5),20,IF(AND(R184=5,T184=1),21,IF(AND(R184=5,T184=2),22,IF(AND(R184=5,T184=3),23,IF(AND(R184=5,T184=4),24,IF(AND(R184=5,T184=5),25,IF(AND(R184=1,T184=6),26,IF(AND(R184=1,T184=7),27,IF(AND(R184=1,T184=8),28,IF(AND(R184=2,T184=6),29,IF(AND(R184=2,T184=7),30,IF(AND(R184=2,T184=8),31,IF(AND(R184=3,T184=6),32,IF(AND(R184=3,T184=7),33,IF(AND(R184=3,T184=8),34,IF(AND(R184=4,T184=6),35,IF(AND(R184=4,T184=7),36,IF(AND(R184=4,T184=8),37,IF(AND(R184=5,T184=6),38,IF(AND(R184=5,T184=7),39,IF(AND(R184=5,T184=8),40,IF(AND(R184=6,T184=9),41,IF(AND(R184=6,T184=10),42,IF(AND(R184=6,T184=11),43,IF(AND(R184=7,T184=9),44,IF(AND(R184=7,T184=10),45,IF(AND(R184=7,T184=11),46,IF(AND(R184=8,T184=9),47,IF(AND(R184=8,T184=10),48,IF(AND(R184=8,T184=11),49,IF(AND(R184="",T184=""),"","Seleccione"))))))))))))))))))))))))))))))))))))))))))))))))))</f>
        <v>Seleccione</v>
      </c>
      <c r="V184" s="222" t="str">
        <f>IF(U184=1,'Etapa 2 - Análisis'!$Y$4,IF(U184=2,'Etapa 2 - Análisis'!$Z$4,IF(U184=6,'Etapa 2 - Análisis'!$AD$4,IF(U184=7,'Etapa 2 - Análisis'!$AE$4,IF(U184=11,'Etapa 2 - Análisis'!$AI$4,IF(U184=3,'Etapa 2 - Análisis'!$AA$4,IF(U184=8,'Etapa 2 - Análisis'!$AF$4,IF(U184=12,'Etapa 2 - Análisis'!$AJ$4,IF(U184=16,'Etapa 2 - Análisis'!$AN$4,IF(U184=4,'Etapa 2 - Análisis'!$AB$4,IF(U184=5,'Etapa 2 - Análisis'!$AC$4,IF(U184=9,'Etapa 2 - Análisis'!$AF$4,IF(U184=13,'Etapa 2 - Análisis'!$AK$4,IF(U184=17,'Etapa 2 - Análisis'!$AO$4,IF(U184=18,'Etapa 2 - Análisis'!$AP$4,IF(U184=21,'Etapa 2 - Análisis'!$AS$4,IF(U184=22,'Etapa 2 - Análisis'!$AT$4,IF(U184=10,'Etapa 2 - Análisis'!$AH$4,IF(U184=14,'Etapa 2 - Análisis'!$AL$4,IF(U184=15,'Etapa 2 - Análisis'!$AM$4,IF(U184=19,'Etapa 2 - Análisis'!$AQ$4,IF(U184=20,'Etapa 2 - Análisis'!$AR$4,IF(U184=23,'Etapa 2 - Análisis'!$AU$4,IF(U184=24,'Etapa 2 - Análisis'!$AV$4,IF(U184=25,'Etapa 2 - Análisis'!$AW$4,IF(U184=26,'Etapa 2 - Análisis'!$Y$13,IF(U184=27,'Etapa 2 - Análisis'!$Z$13,IF(U184=28,'Etapa 2 - Análisis'!$AA$13,IF(U184=29,'Etapa 2 - Análisis'!$AB$13,IF(U184=30,'Etapa 2 - Análisis'!$AC$13,IF(U184=31,'Etapa 2 - Análisis'!$AD$13,IF(U184=32,'Etapa 2 - Análisis'!$AE$13,IF(U184=33,'Etapa 2 - Análisis'!$AF$13,IF(U184=34,'Etapa 2 - Análisis'!$AG$13,IF(U184=35,'Etapa 2 - Análisis'!$AH$13,IF(U184=36,'Etapa 2 - Análisis'!$AI$13,IF(U184=37,'Etapa 2 - Análisis'!$AJ$13,IF(U184=38,'Etapa 2 - Análisis'!$AK$13,IF(U184=39,'Etapa 2 - Análisis'!$AL$13,IF(U184=40,'Etapa 2 - Análisis'!$AM$13,IF(U184=41,'Etapa 2 - Análisis'!$Y$8,IF(U184=42,'Etapa 2 - Análisis'!$Z$8,IF(U184=43,'Etapa 2 - Análisis'!$AA$8,IF(U184=44,'Etapa 2 - Análisis'!$AB$8,IF(U184=45,'Etapa 2 - Análisis'!$AC$8,IF(U184=46,'Etapa 2 - Análisis'!$AD$8,IF(U184=47,'Etapa 2 - Análisis'!$AE$8,IF(U184=48,'Etapa 2 - Análisis'!$AF$8,IF(U184=49,'Etapa 2 - Análisis'!$AG$8,IF(U184="","NO APLICA","Sin Zona"))))))))))))))))))))))))))))))))))))))))))))))))))</f>
        <v>Sin Zona</v>
      </c>
      <c r="W184" s="81"/>
      <c r="X184" s="84"/>
      <c r="Y184" s="84"/>
      <c r="Z184" s="81"/>
      <c r="AA184" s="223"/>
    </row>
    <row r="185" spans="1:27" hidden="1" x14ac:dyDescent="0.25">
      <c r="A185" s="228"/>
      <c r="B185" s="224"/>
      <c r="C185" s="220"/>
      <c r="D185" s="81"/>
      <c r="E185" s="229"/>
      <c r="F185" s="220"/>
      <c r="G185" s="35"/>
      <c r="H185" s="220"/>
      <c r="I185" s="35"/>
      <c r="J185" s="35"/>
      <c r="K185" s="222"/>
      <c r="L185" s="220"/>
      <c r="M185" s="65"/>
      <c r="N185" s="66" t="s">
        <v>218</v>
      </c>
      <c r="O185" s="35" t="str">
        <f t="shared" ref="O185:P188" si="136">IF($C$184="Oportunidad","NO APLICA","")</f>
        <v>NO APLICA</v>
      </c>
      <c r="P185" s="35" t="str">
        <f t="shared" si="136"/>
        <v>NO APLICA</v>
      </c>
      <c r="Q185" s="220"/>
      <c r="R185" s="35"/>
      <c r="S185" s="220"/>
      <c r="T185" s="35"/>
      <c r="U185" s="35"/>
      <c r="V185" s="222"/>
      <c r="W185" s="81"/>
      <c r="X185" s="84"/>
      <c r="Y185" s="84"/>
      <c r="Z185" s="81"/>
      <c r="AA185" s="224"/>
    </row>
    <row r="186" spans="1:27" hidden="1" x14ac:dyDescent="0.25">
      <c r="A186" s="228"/>
      <c r="B186" s="224"/>
      <c r="C186" s="220"/>
      <c r="D186" s="81"/>
      <c r="E186" s="229"/>
      <c r="F186" s="220"/>
      <c r="G186" s="35"/>
      <c r="H186" s="220"/>
      <c r="I186" s="35"/>
      <c r="J186" s="35"/>
      <c r="K186" s="222"/>
      <c r="L186" s="220"/>
      <c r="M186" s="65"/>
      <c r="N186" s="66" t="s">
        <v>218</v>
      </c>
      <c r="O186" s="35" t="str">
        <f t="shared" si="136"/>
        <v>NO APLICA</v>
      </c>
      <c r="P186" s="35" t="str">
        <f t="shared" si="136"/>
        <v>NO APLICA</v>
      </c>
      <c r="Q186" s="220"/>
      <c r="R186" s="35"/>
      <c r="S186" s="220"/>
      <c r="T186" s="35"/>
      <c r="U186" s="35"/>
      <c r="V186" s="222"/>
      <c r="W186" s="81"/>
      <c r="X186" s="84"/>
      <c r="Y186" s="84"/>
      <c r="Z186" s="81"/>
      <c r="AA186" s="224"/>
    </row>
    <row r="187" spans="1:27" hidden="1" x14ac:dyDescent="0.25">
      <c r="A187" s="228"/>
      <c r="B187" s="224"/>
      <c r="C187" s="220"/>
      <c r="D187" s="81"/>
      <c r="E187" s="229"/>
      <c r="F187" s="220"/>
      <c r="G187" s="35"/>
      <c r="H187" s="220"/>
      <c r="I187" s="35"/>
      <c r="J187" s="35"/>
      <c r="K187" s="222"/>
      <c r="L187" s="220"/>
      <c r="M187" s="65"/>
      <c r="N187" s="66" t="s">
        <v>218</v>
      </c>
      <c r="O187" s="35" t="str">
        <f t="shared" si="136"/>
        <v>NO APLICA</v>
      </c>
      <c r="P187" s="35" t="str">
        <f t="shared" si="136"/>
        <v>NO APLICA</v>
      </c>
      <c r="Q187" s="220"/>
      <c r="R187" s="35"/>
      <c r="S187" s="220"/>
      <c r="T187" s="35"/>
      <c r="U187" s="35"/>
      <c r="V187" s="222"/>
      <c r="W187" s="81"/>
      <c r="X187" s="84"/>
      <c r="Y187" s="84"/>
      <c r="Z187" s="81"/>
      <c r="AA187" s="224"/>
    </row>
    <row r="188" spans="1:27" hidden="1" x14ac:dyDescent="0.25">
      <c r="A188" s="228"/>
      <c r="B188" s="225"/>
      <c r="C188" s="221"/>
      <c r="D188" s="81"/>
      <c r="E188" s="229"/>
      <c r="F188" s="221"/>
      <c r="G188" s="35"/>
      <c r="H188" s="221"/>
      <c r="I188" s="35"/>
      <c r="J188" s="35"/>
      <c r="K188" s="222"/>
      <c r="L188" s="221"/>
      <c r="M188" s="65"/>
      <c r="N188" s="66" t="s">
        <v>218</v>
      </c>
      <c r="O188" s="35" t="str">
        <f t="shared" si="136"/>
        <v>NO APLICA</v>
      </c>
      <c r="P188" s="35" t="str">
        <f t="shared" si="136"/>
        <v>NO APLICA</v>
      </c>
      <c r="Q188" s="221"/>
      <c r="R188" s="35"/>
      <c r="S188" s="221"/>
      <c r="T188" s="35"/>
      <c r="U188" s="35"/>
      <c r="V188" s="222"/>
      <c r="W188" s="81"/>
      <c r="X188" s="84"/>
      <c r="Y188" s="84"/>
      <c r="Z188" s="81"/>
      <c r="AA188" s="225"/>
    </row>
    <row r="189" spans="1:27" hidden="1" x14ac:dyDescent="0.25">
      <c r="A189" s="228">
        <v>37</v>
      </c>
      <c r="B189" s="223"/>
      <c r="C189" s="219" t="s">
        <v>288</v>
      </c>
      <c r="D189" s="81"/>
      <c r="E189" s="229"/>
      <c r="F189" s="219" t="s">
        <v>218</v>
      </c>
      <c r="G189" s="35">
        <f t="shared" ref="G189" si="137">IF(F189="1 - Rara vez",1,IF(F189="2 - Improbable",2,IF(F189="3 - Posible",3,IF(F189="4 - Probable",4,IF(F189="5 - Casi seguro",5,IF(F189="1 - Baja",6,IF(F189="2 - Media",7,IF(F189="3 - Alta",8,IF(F189="Seleccione",0)))))))))</f>
        <v>0</v>
      </c>
      <c r="H189" s="219" t="s">
        <v>218</v>
      </c>
      <c r="I189" s="35">
        <f t="shared" ref="I189" si="138">IF(H189="1 -Insignificante",1,IF(H189="2 -Menor",2,IF(H189="3 -Moderado",3,IF(H189="5 -Moderado",6,IF(H189="4 -Mayor",4,IF(H189="10 -Mayor",7,IF(H189="5 -Catastrófico",5,IF(H189="20 -Catastrófico",8,IF(H189="1 - Mínimo/Leve",9,IF(H189="2 - Importante",10,IF(H189="3 - Fuerte",11,IF(H189="Seleccione",0))))))))))))</f>
        <v>0</v>
      </c>
      <c r="J189" s="35" t="str">
        <f t="shared" ref="J189" si="139">IF(AND(G189=1,I189=1),1,IF(AND(G189=1,I189=2),2,IF(AND(G189=1,I189=3),3,IF(AND(G189=1,I189=4),4,IF(AND(G189=1,I189=5),5,IF(AND(G189=2,I189=1),6,IF(AND(G189=2,I189=2),7,IF(AND(G189=2,I189=3),8,IF(AND(G189=2,I189=4),9,IF(AND(G189=2,I189=5),10,IF(AND(G189=3,I189=1),11,IF(AND(G189=3,I189=2),12,IF(AND(G189=3,I189=3),13,IF(AND(G189=3,I189=4),14,IF(AND(G189=3,I189=5),15,IF(AND(G189=4,I189=1),16,IF(AND(G189=4,I189=2),17,IF(AND(G189=4,I189=3),18,IF(AND(G189=4,I189=4),19,IF(AND(G189=4,I189=5),20,IF(AND(G189=5,I189=1),21,IF(AND(G189=5,I189=2),22,IF(AND(G189=5,I189=3),23,IF(AND(G189=5,I189=4),24,IF(AND(G189=5,I189=5),25,IF(AND(G189=1,I189=6),26,IF(AND(G189=1,I189=7),27,IF(AND(G189=1,I189=8),28,IF(AND(G189=2,I189=6),29,IF(AND(G189=2,I189=7),30,IF(AND(G189=2,I189=8),31,IF(AND(G189=3,I189=6),32,IF(AND(G189=3,I189=7),33,IF(AND(G189=3,I189=8),34,IF(AND(G189=4,I189=6),35,IF(AND(G189=4,I189=7),36,IF(AND(G189=4,I189=8),37,IF(AND(G189=5,I189=6),38,IF(AND(G189=5,I189=7),39,IF(AND(G189=5,I189=8),40,IF(AND(G189=6,I189=9),41,IF(AND(G189=6,I189=10),42,IF(AND(G189=6,I189=11),43,IF(AND(G189=7,I189=9),44,IF(AND(G189=7,I189=10),45,IF(AND(G189=7,I189=11),46,IF(AND(G189=8,I189=9),47,IF(AND(G189=8,I189=10),48,IF(AND(G189=8,I189=11),49,"Seleccione")))))))))))))))))))))))))))))))))))))))))))))))))</f>
        <v>Seleccione</v>
      </c>
      <c r="K189" s="222" t="str">
        <f>IF(J189=1,'Etapa 2 - Análisis'!$Y$4,IF(J189=2,'Etapa 2 - Análisis'!$Z$4,IF(J189=6,'Etapa 2 - Análisis'!$AD$4,IF(J189=7,'Etapa 2 - Análisis'!$AE$4,IF(J189=11,'Etapa 2 - Análisis'!$AI$4,IF(J189=3,'Etapa 2 - Análisis'!$AA$4,IF(J189=8,'Etapa 2 - Análisis'!$AF$4,IF(J189=12,'Etapa 2 - Análisis'!$AJ$4,IF(J189=16,'Etapa 2 - Análisis'!$AN$4,IF(J189=4,'Etapa 2 - Análisis'!$AB$4,IF(J189=5,'Etapa 2 - Análisis'!$AC$4,IF(J189=9,'Etapa 2 - Análisis'!$AG$4,IF(J189=13,'Etapa 2 - Análisis'!$AK$4,IF(J189=17,'Etapa 2 - Análisis'!$AO$4,IF(J189=18,'Etapa 2 - Análisis'!$AP$4,IF(J189=21,'Etapa 2 - Análisis'!$AS$4,IF(J189=22,'Etapa 2 - Análisis'!$AT$4,IF(J189=10,'Etapa 2 - Análisis'!$AH$4,IF(J189=14,'Etapa 2 - Análisis'!$AL$4,IF(J189=15,'Etapa 2 - Análisis'!$AM$4,IF(J189=19,'Etapa 2 - Análisis'!$AQ$4,IF(J189=20,'Etapa 2 - Análisis'!$AR$4,IF(J189=23,'Etapa 2 - Análisis'!$AU$4,IF(J189=24,'Etapa 2 - Análisis'!$AV$4,IF(J189=25,'Etapa 2 - Análisis'!$AW$4,IF(J189=26,'Etapa 2 - Análisis'!$Y$13,IF(J189=27,'Etapa 2 - Análisis'!$Z$13,IF(J189=28,'Etapa 2 - Análisis'!$AA$13,IF(J189=29,'Etapa 2 - Análisis'!$AB$13,IF(J189=30,'Etapa 2 - Análisis'!$AC$13,IF(J189=31,'Etapa 2 - Análisis'!$AD$13,IF(J189=32,'Etapa 2 - Análisis'!$AE$13,IF(J189=33,'Etapa 2 - Análisis'!$AF$13,IF(J189=34,'Etapa 2 - Análisis'!$AG$13,IF(J189=35,'Etapa 2 - Análisis'!$AH$13,IF(J189=36,'Etapa 2 - Análisis'!$AI$13,IF(J189=37,'Etapa 2 - Análisis'!$AJ$13,IF(J189=38,'Etapa 2 - Análisis'!$AK$13,IF(J189=39,'Etapa 2 - Análisis'!$AL$13,IF(J189=40,'Etapa 2 - Análisis'!$AM$13,IF(J189=41,'Etapa 2 - Análisis'!$Y$8,IF(J189=42,'Etapa 2 - Análisis'!$Z$8,IF(J189=43,'Etapa 2 - Análisis'!$AA$8,IF(J189=44,'Etapa 2 - Análisis'!$AB$8,IF(J189=45,'Etapa 2 - Análisis'!$AC$8,IF(J189=46,'Etapa 2 - Análisis'!$AD$8,IF(J189=47,'Etapa 2 - Análisis'!$AE$8,IF(J189=48,'Etapa 2 - Análisis'!$AF$8,IF(J189=49,'Etapa 2 - Análisis'!$AG$8,"Sin Zona")))))))))))))))))))))))))))))))))))))))))))))))))</f>
        <v>Sin Zona</v>
      </c>
      <c r="L189" s="219" t="s">
        <v>318</v>
      </c>
      <c r="M189" s="65"/>
      <c r="N189" s="66" t="s">
        <v>218</v>
      </c>
      <c r="O189" s="35" t="str">
        <f>IF($C$189="Oportunidad","NO APLICA","")</f>
        <v>NO APLICA</v>
      </c>
      <c r="P189" s="35" t="str">
        <f>IF($C$189="Oportunidad","NO APLICA","")</f>
        <v>NO APLICA</v>
      </c>
      <c r="Q189" s="219" t="s">
        <v>218</v>
      </c>
      <c r="R189" s="35">
        <f t="shared" ref="R189" si="140">IF(Q189="1 - Rara vez",1,IF(Q189="2 - Improbable",2,IF(Q189="3 - Posible",3,IF(Q189="4 - Probable",4,IF(Q189="5 - Casi seguro",5,IF(Q189="1 - Baja",6,IF(Q189="2 - Media",7,IF(Q189="3 - Alta",8,IF(Q189="NO APLICA","",IF(Q189="Seleccione",0))))))))))</f>
        <v>0</v>
      </c>
      <c r="S189" s="219" t="s">
        <v>218</v>
      </c>
      <c r="T189" s="35">
        <f t="shared" ref="T189" si="141">IF(S189="1 -Insignificante",1,IF(S189="2 -Menor",2,IF(S189="3 -Moderado",3,IF(S189="4 -Mayor",4,IF(S189="10 -Mayor",7,IF(S189="5 -Catastrófico",5,IF(S189="5 -Moderado",6,IF(S189="20 -Catastrófico",8,IF(S189="1 - Mínimo/Leve",9,IF(S189="2 - Importante",10,IF(S189="3 - Fuerte",11,IF(S189="NO APLICA","",IF(S189="Seleccione",0)))))))))))))</f>
        <v>0</v>
      </c>
      <c r="U189" s="35" t="str">
        <f t="shared" ref="U189" si="142">IF(AND(R189=1,T189=1),1,IF(AND(R189=1,T189=2),2,IF(AND(R189=1,T189=3),3,IF(AND(R189=1,T189=4),4,IF(AND(R189=1,T189=5),5,IF(AND(R189=2,T189=1),6,IF(AND(R189=2,T189=2),7,IF(AND(R189=2,T189=3),8,IF(AND(R189=2,T189=4),9,IF(AND(R189=2,T189=5),10,IF(AND(R189=3,T189=1),11,IF(AND(R189=3,T189=2),12,IF(AND(R189=3,T189=3),13,IF(AND(R189=3,T189=4),14,IF(AND(R189=3,T189=5),15,IF(AND(R189=4,T189=1),16,IF(AND(R189=4,T189=2),17,IF(AND(R189=4,T189=3),18,IF(AND(R189=4,T189=4),19,IF(AND(R189=4,T189=5),20,IF(AND(R189=5,T189=1),21,IF(AND(R189=5,T189=2),22,IF(AND(R189=5,T189=3),23,IF(AND(R189=5,T189=4),24,IF(AND(R189=5,T189=5),25,IF(AND(R189=1,T189=6),26,IF(AND(R189=1,T189=7),27,IF(AND(R189=1,T189=8),28,IF(AND(R189=2,T189=6),29,IF(AND(R189=2,T189=7),30,IF(AND(R189=2,T189=8),31,IF(AND(R189=3,T189=6),32,IF(AND(R189=3,T189=7),33,IF(AND(R189=3,T189=8),34,IF(AND(R189=4,T189=6),35,IF(AND(R189=4,T189=7),36,IF(AND(R189=4,T189=8),37,IF(AND(R189=5,T189=6),38,IF(AND(R189=5,T189=7),39,IF(AND(R189=5,T189=8),40,IF(AND(R189=6,T189=9),41,IF(AND(R189=6,T189=10),42,IF(AND(R189=6,T189=11),43,IF(AND(R189=7,T189=9),44,IF(AND(R189=7,T189=10),45,IF(AND(R189=7,T189=11),46,IF(AND(R189=8,T189=9),47,IF(AND(R189=8,T189=10),48,IF(AND(R189=8,T189=11),49,IF(AND(R189="",T189=""),"","Seleccione"))))))))))))))))))))))))))))))))))))))))))))))))))</f>
        <v>Seleccione</v>
      </c>
      <c r="V189" s="222" t="str">
        <f>IF(U189=1,'Etapa 2 - Análisis'!$Y$4,IF(U189=2,'Etapa 2 - Análisis'!$Z$4,IF(U189=6,'Etapa 2 - Análisis'!$AD$4,IF(U189=7,'Etapa 2 - Análisis'!$AE$4,IF(U189=11,'Etapa 2 - Análisis'!$AI$4,IF(U189=3,'Etapa 2 - Análisis'!$AA$4,IF(U189=8,'Etapa 2 - Análisis'!$AF$4,IF(U189=12,'Etapa 2 - Análisis'!$AJ$4,IF(U189=16,'Etapa 2 - Análisis'!$AN$4,IF(U189=4,'Etapa 2 - Análisis'!$AB$4,IF(U189=5,'Etapa 2 - Análisis'!$AC$4,IF(U189=9,'Etapa 2 - Análisis'!$AF$4,IF(U189=13,'Etapa 2 - Análisis'!$AK$4,IF(U189=17,'Etapa 2 - Análisis'!$AO$4,IF(U189=18,'Etapa 2 - Análisis'!$AP$4,IF(U189=21,'Etapa 2 - Análisis'!$AS$4,IF(U189=22,'Etapa 2 - Análisis'!$AT$4,IF(U189=10,'Etapa 2 - Análisis'!$AH$4,IF(U189=14,'Etapa 2 - Análisis'!$AL$4,IF(U189=15,'Etapa 2 - Análisis'!$AM$4,IF(U189=19,'Etapa 2 - Análisis'!$AQ$4,IF(U189=20,'Etapa 2 - Análisis'!$AR$4,IF(U189=23,'Etapa 2 - Análisis'!$AU$4,IF(U189=24,'Etapa 2 - Análisis'!$AV$4,IF(U189=25,'Etapa 2 - Análisis'!$AW$4,IF(U189=26,'Etapa 2 - Análisis'!$Y$13,IF(U189=27,'Etapa 2 - Análisis'!$Z$13,IF(U189=28,'Etapa 2 - Análisis'!$AA$13,IF(U189=29,'Etapa 2 - Análisis'!$AB$13,IF(U189=30,'Etapa 2 - Análisis'!$AC$13,IF(U189=31,'Etapa 2 - Análisis'!$AD$13,IF(U189=32,'Etapa 2 - Análisis'!$AE$13,IF(U189=33,'Etapa 2 - Análisis'!$AF$13,IF(U189=34,'Etapa 2 - Análisis'!$AG$13,IF(U189=35,'Etapa 2 - Análisis'!$AH$13,IF(U189=36,'Etapa 2 - Análisis'!$AI$13,IF(U189=37,'Etapa 2 - Análisis'!$AJ$13,IF(U189=38,'Etapa 2 - Análisis'!$AK$13,IF(U189=39,'Etapa 2 - Análisis'!$AL$13,IF(U189=40,'Etapa 2 - Análisis'!$AM$13,IF(U189=41,'Etapa 2 - Análisis'!$Y$8,IF(U189=42,'Etapa 2 - Análisis'!$Z$8,IF(U189=43,'Etapa 2 - Análisis'!$AA$8,IF(U189=44,'Etapa 2 - Análisis'!$AB$8,IF(U189=45,'Etapa 2 - Análisis'!$AC$8,IF(U189=46,'Etapa 2 - Análisis'!$AD$8,IF(U189=47,'Etapa 2 - Análisis'!$AE$8,IF(U189=48,'Etapa 2 - Análisis'!$AF$8,IF(U189=49,'Etapa 2 - Análisis'!$AG$8,IF(U189="","NO APLICA","Sin Zona"))))))))))))))))))))))))))))))))))))))))))))))))))</f>
        <v>Sin Zona</v>
      </c>
      <c r="W189" s="81"/>
      <c r="X189" s="84"/>
      <c r="Y189" s="84"/>
      <c r="Z189" s="81"/>
      <c r="AA189" s="223"/>
    </row>
    <row r="190" spans="1:27" hidden="1" x14ac:dyDescent="0.25">
      <c r="A190" s="228"/>
      <c r="B190" s="224"/>
      <c r="C190" s="220"/>
      <c r="D190" s="81"/>
      <c r="E190" s="229"/>
      <c r="F190" s="220"/>
      <c r="G190" s="35"/>
      <c r="H190" s="220"/>
      <c r="I190" s="35"/>
      <c r="J190" s="35"/>
      <c r="K190" s="222"/>
      <c r="L190" s="220"/>
      <c r="M190" s="65"/>
      <c r="N190" s="66" t="s">
        <v>218</v>
      </c>
      <c r="O190" s="35" t="str">
        <f t="shared" ref="O190:P193" si="143">IF($C$189="Oportunidad","NO APLICA","")</f>
        <v>NO APLICA</v>
      </c>
      <c r="P190" s="35" t="str">
        <f t="shared" si="143"/>
        <v>NO APLICA</v>
      </c>
      <c r="Q190" s="220"/>
      <c r="R190" s="35"/>
      <c r="S190" s="220"/>
      <c r="T190" s="35"/>
      <c r="U190" s="35"/>
      <c r="V190" s="222"/>
      <c r="W190" s="81"/>
      <c r="X190" s="84"/>
      <c r="Y190" s="84"/>
      <c r="Z190" s="81"/>
      <c r="AA190" s="224"/>
    </row>
    <row r="191" spans="1:27" hidden="1" x14ac:dyDescent="0.25">
      <c r="A191" s="228"/>
      <c r="B191" s="224"/>
      <c r="C191" s="220"/>
      <c r="D191" s="81"/>
      <c r="E191" s="229"/>
      <c r="F191" s="220"/>
      <c r="G191" s="35"/>
      <c r="H191" s="220"/>
      <c r="I191" s="35"/>
      <c r="J191" s="35"/>
      <c r="K191" s="222"/>
      <c r="L191" s="220"/>
      <c r="M191" s="65"/>
      <c r="N191" s="66" t="s">
        <v>218</v>
      </c>
      <c r="O191" s="35" t="str">
        <f t="shared" si="143"/>
        <v>NO APLICA</v>
      </c>
      <c r="P191" s="35" t="str">
        <f t="shared" si="143"/>
        <v>NO APLICA</v>
      </c>
      <c r="Q191" s="220"/>
      <c r="R191" s="35"/>
      <c r="S191" s="220"/>
      <c r="T191" s="35"/>
      <c r="U191" s="35"/>
      <c r="V191" s="222"/>
      <c r="W191" s="81"/>
      <c r="X191" s="84"/>
      <c r="Y191" s="84"/>
      <c r="Z191" s="81"/>
      <c r="AA191" s="224"/>
    </row>
    <row r="192" spans="1:27" hidden="1" x14ac:dyDescent="0.25">
      <c r="A192" s="228"/>
      <c r="B192" s="224"/>
      <c r="C192" s="220"/>
      <c r="D192" s="81"/>
      <c r="E192" s="229"/>
      <c r="F192" s="220"/>
      <c r="G192" s="35"/>
      <c r="H192" s="220"/>
      <c r="I192" s="35"/>
      <c r="J192" s="35"/>
      <c r="K192" s="222"/>
      <c r="L192" s="220"/>
      <c r="M192" s="65"/>
      <c r="N192" s="66" t="s">
        <v>218</v>
      </c>
      <c r="O192" s="35" t="str">
        <f t="shared" si="143"/>
        <v>NO APLICA</v>
      </c>
      <c r="P192" s="35" t="str">
        <f t="shared" si="143"/>
        <v>NO APLICA</v>
      </c>
      <c r="Q192" s="220"/>
      <c r="R192" s="35"/>
      <c r="S192" s="220"/>
      <c r="T192" s="35"/>
      <c r="U192" s="35"/>
      <c r="V192" s="222"/>
      <c r="W192" s="81"/>
      <c r="X192" s="84"/>
      <c r="Y192" s="84"/>
      <c r="Z192" s="81"/>
      <c r="AA192" s="224"/>
    </row>
    <row r="193" spans="1:27" hidden="1" x14ac:dyDescent="0.25">
      <c r="A193" s="228"/>
      <c r="B193" s="225"/>
      <c r="C193" s="221"/>
      <c r="D193" s="81"/>
      <c r="E193" s="229"/>
      <c r="F193" s="221"/>
      <c r="G193" s="35"/>
      <c r="H193" s="221"/>
      <c r="I193" s="35"/>
      <c r="J193" s="35"/>
      <c r="K193" s="222"/>
      <c r="L193" s="221"/>
      <c r="M193" s="65"/>
      <c r="N193" s="66" t="s">
        <v>218</v>
      </c>
      <c r="O193" s="35" t="str">
        <f t="shared" si="143"/>
        <v>NO APLICA</v>
      </c>
      <c r="P193" s="35" t="str">
        <f t="shared" si="143"/>
        <v>NO APLICA</v>
      </c>
      <c r="Q193" s="221"/>
      <c r="R193" s="35"/>
      <c r="S193" s="221"/>
      <c r="T193" s="35"/>
      <c r="U193" s="35"/>
      <c r="V193" s="222"/>
      <c r="W193" s="81"/>
      <c r="X193" s="84"/>
      <c r="Y193" s="84"/>
      <c r="Z193" s="81"/>
      <c r="AA193" s="225"/>
    </row>
    <row r="194" spans="1:27" hidden="1" x14ac:dyDescent="0.25">
      <c r="A194" s="228">
        <v>38</v>
      </c>
      <c r="B194" s="223"/>
      <c r="C194" s="219" t="s">
        <v>288</v>
      </c>
      <c r="D194" s="81"/>
      <c r="E194" s="229"/>
      <c r="F194" s="219" t="s">
        <v>218</v>
      </c>
      <c r="G194" s="35">
        <f t="shared" ref="G194" si="144">IF(F194="1 - Rara vez",1,IF(F194="2 - Improbable",2,IF(F194="3 - Posible",3,IF(F194="4 - Probable",4,IF(F194="5 - Casi seguro",5,IF(F194="1 - Baja",6,IF(F194="2 - Media",7,IF(F194="3 - Alta",8,IF(F194="Seleccione",0)))))))))</f>
        <v>0</v>
      </c>
      <c r="H194" s="219" t="s">
        <v>218</v>
      </c>
      <c r="I194" s="35">
        <f t="shared" ref="I194" si="145">IF(H194="1 -Insignificante",1,IF(H194="2 -Menor",2,IF(H194="3 -Moderado",3,IF(H194="5 -Moderado",6,IF(H194="4 -Mayor",4,IF(H194="10 -Mayor",7,IF(H194="5 -Catastrófico",5,IF(H194="20 -Catastrófico",8,IF(H194="1 - Mínimo/Leve",9,IF(H194="2 - Importante",10,IF(H194="3 - Fuerte",11,IF(H194="Seleccione",0))))))))))))</f>
        <v>0</v>
      </c>
      <c r="J194" s="35" t="str">
        <f t="shared" ref="J194" si="146">IF(AND(G194=1,I194=1),1,IF(AND(G194=1,I194=2),2,IF(AND(G194=1,I194=3),3,IF(AND(G194=1,I194=4),4,IF(AND(G194=1,I194=5),5,IF(AND(G194=2,I194=1),6,IF(AND(G194=2,I194=2),7,IF(AND(G194=2,I194=3),8,IF(AND(G194=2,I194=4),9,IF(AND(G194=2,I194=5),10,IF(AND(G194=3,I194=1),11,IF(AND(G194=3,I194=2),12,IF(AND(G194=3,I194=3),13,IF(AND(G194=3,I194=4),14,IF(AND(G194=3,I194=5),15,IF(AND(G194=4,I194=1),16,IF(AND(G194=4,I194=2),17,IF(AND(G194=4,I194=3),18,IF(AND(G194=4,I194=4),19,IF(AND(G194=4,I194=5),20,IF(AND(G194=5,I194=1),21,IF(AND(G194=5,I194=2),22,IF(AND(G194=5,I194=3),23,IF(AND(G194=5,I194=4),24,IF(AND(G194=5,I194=5),25,IF(AND(G194=1,I194=6),26,IF(AND(G194=1,I194=7),27,IF(AND(G194=1,I194=8),28,IF(AND(G194=2,I194=6),29,IF(AND(G194=2,I194=7),30,IF(AND(G194=2,I194=8),31,IF(AND(G194=3,I194=6),32,IF(AND(G194=3,I194=7),33,IF(AND(G194=3,I194=8),34,IF(AND(G194=4,I194=6),35,IF(AND(G194=4,I194=7),36,IF(AND(G194=4,I194=8),37,IF(AND(G194=5,I194=6),38,IF(AND(G194=5,I194=7),39,IF(AND(G194=5,I194=8),40,IF(AND(G194=6,I194=9),41,IF(AND(G194=6,I194=10),42,IF(AND(G194=6,I194=11),43,IF(AND(G194=7,I194=9),44,IF(AND(G194=7,I194=10),45,IF(AND(G194=7,I194=11),46,IF(AND(G194=8,I194=9),47,IF(AND(G194=8,I194=10),48,IF(AND(G194=8,I194=11),49,"Seleccione")))))))))))))))))))))))))))))))))))))))))))))))))</f>
        <v>Seleccione</v>
      </c>
      <c r="K194" s="222" t="str">
        <f>IF(J194=1,'Etapa 2 - Análisis'!$Y$4,IF(J194=2,'Etapa 2 - Análisis'!$Z$4,IF(J194=6,'Etapa 2 - Análisis'!$AD$4,IF(J194=7,'Etapa 2 - Análisis'!$AE$4,IF(J194=11,'Etapa 2 - Análisis'!$AI$4,IF(J194=3,'Etapa 2 - Análisis'!$AA$4,IF(J194=8,'Etapa 2 - Análisis'!$AF$4,IF(J194=12,'Etapa 2 - Análisis'!$AJ$4,IF(J194=16,'Etapa 2 - Análisis'!$AN$4,IF(J194=4,'Etapa 2 - Análisis'!$AB$4,IF(J194=5,'Etapa 2 - Análisis'!$AC$4,IF(J194=9,'Etapa 2 - Análisis'!$AG$4,IF(J194=13,'Etapa 2 - Análisis'!$AK$4,IF(J194=17,'Etapa 2 - Análisis'!$AO$4,IF(J194=18,'Etapa 2 - Análisis'!$AP$4,IF(J194=21,'Etapa 2 - Análisis'!$AS$4,IF(J194=22,'Etapa 2 - Análisis'!$AT$4,IF(J194=10,'Etapa 2 - Análisis'!$AH$4,IF(J194=14,'Etapa 2 - Análisis'!$AL$4,IF(J194=15,'Etapa 2 - Análisis'!$AM$4,IF(J194=19,'Etapa 2 - Análisis'!$AQ$4,IF(J194=20,'Etapa 2 - Análisis'!$AR$4,IF(J194=23,'Etapa 2 - Análisis'!$AU$4,IF(J194=24,'Etapa 2 - Análisis'!$AV$4,IF(J194=25,'Etapa 2 - Análisis'!$AW$4,IF(J194=26,'Etapa 2 - Análisis'!$Y$13,IF(J194=27,'Etapa 2 - Análisis'!$Z$13,IF(J194=28,'Etapa 2 - Análisis'!$AA$13,IF(J194=29,'Etapa 2 - Análisis'!$AB$13,IF(J194=30,'Etapa 2 - Análisis'!$AC$13,IF(J194=31,'Etapa 2 - Análisis'!$AD$13,IF(J194=32,'Etapa 2 - Análisis'!$AE$13,IF(J194=33,'Etapa 2 - Análisis'!$AF$13,IF(J194=34,'Etapa 2 - Análisis'!$AG$13,IF(J194=35,'Etapa 2 - Análisis'!$AH$13,IF(J194=36,'Etapa 2 - Análisis'!$AI$13,IF(J194=37,'Etapa 2 - Análisis'!$AJ$13,IF(J194=38,'Etapa 2 - Análisis'!$AK$13,IF(J194=39,'Etapa 2 - Análisis'!$AL$13,IF(J194=40,'Etapa 2 - Análisis'!$AM$13,IF(J194=41,'Etapa 2 - Análisis'!$Y$8,IF(J194=42,'Etapa 2 - Análisis'!$Z$8,IF(J194=43,'Etapa 2 - Análisis'!$AA$8,IF(J194=44,'Etapa 2 - Análisis'!$AB$8,IF(J194=45,'Etapa 2 - Análisis'!$AC$8,IF(J194=46,'Etapa 2 - Análisis'!$AD$8,IF(J194=47,'Etapa 2 - Análisis'!$AE$8,IF(J194=48,'Etapa 2 - Análisis'!$AF$8,IF(J194=49,'Etapa 2 - Análisis'!$AG$8,"Sin Zona")))))))))))))))))))))))))))))))))))))))))))))))))</f>
        <v>Sin Zona</v>
      </c>
      <c r="L194" s="219" t="s">
        <v>318</v>
      </c>
      <c r="M194" s="65"/>
      <c r="N194" s="66" t="s">
        <v>218</v>
      </c>
      <c r="O194" s="35" t="str">
        <f>IF($C$194="Oportunidad","NO APLICA","")</f>
        <v>NO APLICA</v>
      </c>
      <c r="P194" s="35" t="str">
        <f>IF($C$194="Oportunidad","NO APLICA","")</f>
        <v>NO APLICA</v>
      </c>
      <c r="Q194" s="219" t="s">
        <v>218</v>
      </c>
      <c r="R194" s="35">
        <f t="shared" ref="R194" si="147">IF(Q194="1 - Rara vez",1,IF(Q194="2 - Improbable",2,IF(Q194="3 - Posible",3,IF(Q194="4 - Probable",4,IF(Q194="5 - Casi seguro",5,IF(Q194="1 - Baja",6,IF(Q194="2 - Media",7,IF(Q194="3 - Alta",8,IF(Q194="NO APLICA","",IF(Q194="Seleccione",0))))))))))</f>
        <v>0</v>
      </c>
      <c r="S194" s="219" t="s">
        <v>218</v>
      </c>
      <c r="T194" s="35">
        <f t="shared" ref="T194" si="148">IF(S194="1 -Insignificante",1,IF(S194="2 -Menor",2,IF(S194="3 -Moderado",3,IF(S194="4 -Mayor",4,IF(S194="10 -Mayor",7,IF(S194="5 -Catastrófico",5,IF(S194="5 -Moderado",6,IF(S194="20 -Catastrófico",8,IF(S194="1 - Mínimo/Leve",9,IF(S194="2 - Importante",10,IF(S194="3 - Fuerte",11,IF(S194="NO APLICA","",IF(S194="Seleccione",0)))))))))))))</f>
        <v>0</v>
      </c>
      <c r="U194" s="35" t="str">
        <f t="shared" ref="U194" si="149">IF(AND(R194=1,T194=1),1,IF(AND(R194=1,T194=2),2,IF(AND(R194=1,T194=3),3,IF(AND(R194=1,T194=4),4,IF(AND(R194=1,T194=5),5,IF(AND(R194=2,T194=1),6,IF(AND(R194=2,T194=2),7,IF(AND(R194=2,T194=3),8,IF(AND(R194=2,T194=4),9,IF(AND(R194=2,T194=5),10,IF(AND(R194=3,T194=1),11,IF(AND(R194=3,T194=2),12,IF(AND(R194=3,T194=3),13,IF(AND(R194=3,T194=4),14,IF(AND(R194=3,T194=5),15,IF(AND(R194=4,T194=1),16,IF(AND(R194=4,T194=2),17,IF(AND(R194=4,T194=3),18,IF(AND(R194=4,T194=4),19,IF(AND(R194=4,T194=5),20,IF(AND(R194=5,T194=1),21,IF(AND(R194=5,T194=2),22,IF(AND(R194=5,T194=3),23,IF(AND(R194=5,T194=4),24,IF(AND(R194=5,T194=5),25,IF(AND(R194=1,T194=6),26,IF(AND(R194=1,T194=7),27,IF(AND(R194=1,T194=8),28,IF(AND(R194=2,T194=6),29,IF(AND(R194=2,T194=7),30,IF(AND(R194=2,T194=8),31,IF(AND(R194=3,T194=6),32,IF(AND(R194=3,T194=7),33,IF(AND(R194=3,T194=8),34,IF(AND(R194=4,T194=6),35,IF(AND(R194=4,T194=7),36,IF(AND(R194=4,T194=8),37,IF(AND(R194=5,T194=6),38,IF(AND(R194=5,T194=7),39,IF(AND(R194=5,T194=8),40,IF(AND(R194=6,T194=9),41,IF(AND(R194=6,T194=10),42,IF(AND(R194=6,T194=11),43,IF(AND(R194=7,T194=9),44,IF(AND(R194=7,T194=10),45,IF(AND(R194=7,T194=11),46,IF(AND(R194=8,T194=9),47,IF(AND(R194=8,T194=10),48,IF(AND(R194=8,T194=11),49,IF(AND(R194="",T194=""),"","Seleccione"))))))))))))))))))))))))))))))))))))))))))))))))))</f>
        <v>Seleccione</v>
      </c>
      <c r="V194" s="222" t="str">
        <f>IF(U194=1,'Etapa 2 - Análisis'!$Y$4,IF(U194=2,'Etapa 2 - Análisis'!$Z$4,IF(U194=6,'Etapa 2 - Análisis'!$AD$4,IF(U194=7,'Etapa 2 - Análisis'!$AE$4,IF(U194=11,'Etapa 2 - Análisis'!$AI$4,IF(U194=3,'Etapa 2 - Análisis'!$AA$4,IF(U194=8,'Etapa 2 - Análisis'!$AF$4,IF(U194=12,'Etapa 2 - Análisis'!$AJ$4,IF(U194=16,'Etapa 2 - Análisis'!$AN$4,IF(U194=4,'Etapa 2 - Análisis'!$AB$4,IF(U194=5,'Etapa 2 - Análisis'!$AC$4,IF(U194=9,'Etapa 2 - Análisis'!$AF$4,IF(U194=13,'Etapa 2 - Análisis'!$AK$4,IF(U194=17,'Etapa 2 - Análisis'!$AO$4,IF(U194=18,'Etapa 2 - Análisis'!$AP$4,IF(U194=21,'Etapa 2 - Análisis'!$AS$4,IF(U194=22,'Etapa 2 - Análisis'!$AT$4,IF(U194=10,'Etapa 2 - Análisis'!$AH$4,IF(U194=14,'Etapa 2 - Análisis'!$AL$4,IF(U194=15,'Etapa 2 - Análisis'!$AM$4,IF(U194=19,'Etapa 2 - Análisis'!$AQ$4,IF(U194=20,'Etapa 2 - Análisis'!$AR$4,IF(U194=23,'Etapa 2 - Análisis'!$AU$4,IF(U194=24,'Etapa 2 - Análisis'!$AV$4,IF(U194=25,'Etapa 2 - Análisis'!$AW$4,IF(U194=26,'Etapa 2 - Análisis'!$Y$13,IF(U194=27,'Etapa 2 - Análisis'!$Z$13,IF(U194=28,'Etapa 2 - Análisis'!$AA$13,IF(U194=29,'Etapa 2 - Análisis'!$AB$13,IF(U194=30,'Etapa 2 - Análisis'!$AC$13,IF(U194=31,'Etapa 2 - Análisis'!$AD$13,IF(U194=32,'Etapa 2 - Análisis'!$AE$13,IF(U194=33,'Etapa 2 - Análisis'!$AF$13,IF(U194=34,'Etapa 2 - Análisis'!$AG$13,IF(U194=35,'Etapa 2 - Análisis'!$AH$13,IF(U194=36,'Etapa 2 - Análisis'!$AI$13,IF(U194=37,'Etapa 2 - Análisis'!$AJ$13,IF(U194=38,'Etapa 2 - Análisis'!$AK$13,IF(U194=39,'Etapa 2 - Análisis'!$AL$13,IF(U194=40,'Etapa 2 - Análisis'!$AM$13,IF(U194=41,'Etapa 2 - Análisis'!$Y$8,IF(U194=42,'Etapa 2 - Análisis'!$Z$8,IF(U194=43,'Etapa 2 - Análisis'!$AA$8,IF(U194=44,'Etapa 2 - Análisis'!$AB$8,IF(U194=45,'Etapa 2 - Análisis'!$AC$8,IF(U194=46,'Etapa 2 - Análisis'!$AD$8,IF(U194=47,'Etapa 2 - Análisis'!$AE$8,IF(U194=48,'Etapa 2 - Análisis'!$AF$8,IF(U194=49,'Etapa 2 - Análisis'!$AG$8,IF(U194="","NO APLICA","Sin Zona"))))))))))))))))))))))))))))))))))))))))))))))))))</f>
        <v>Sin Zona</v>
      </c>
      <c r="W194" s="81"/>
      <c r="X194" s="84"/>
      <c r="Y194" s="84"/>
      <c r="Z194" s="81"/>
      <c r="AA194" s="223"/>
    </row>
    <row r="195" spans="1:27" hidden="1" x14ac:dyDescent="0.25">
      <c r="A195" s="228"/>
      <c r="B195" s="224"/>
      <c r="C195" s="220"/>
      <c r="D195" s="81"/>
      <c r="E195" s="229"/>
      <c r="F195" s="220"/>
      <c r="G195" s="35"/>
      <c r="H195" s="220"/>
      <c r="I195" s="35"/>
      <c r="J195" s="35"/>
      <c r="K195" s="222"/>
      <c r="L195" s="220"/>
      <c r="M195" s="65"/>
      <c r="N195" s="66" t="s">
        <v>218</v>
      </c>
      <c r="O195" s="35" t="str">
        <f t="shared" ref="O195:P198" si="150">IF($C$194="Oportunidad","NO APLICA","")</f>
        <v>NO APLICA</v>
      </c>
      <c r="P195" s="35" t="str">
        <f t="shared" si="150"/>
        <v>NO APLICA</v>
      </c>
      <c r="Q195" s="220"/>
      <c r="R195" s="35"/>
      <c r="S195" s="220"/>
      <c r="T195" s="35"/>
      <c r="U195" s="35"/>
      <c r="V195" s="222"/>
      <c r="W195" s="81"/>
      <c r="X195" s="84"/>
      <c r="Y195" s="84"/>
      <c r="Z195" s="81"/>
      <c r="AA195" s="224"/>
    </row>
    <row r="196" spans="1:27" hidden="1" x14ac:dyDescent="0.25">
      <c r="A196" s="228"/>
      <c r="B196" s="224"/>
      <c r="C196" s="220"/>
      <c r="D196" s="81"/>
      <c r="E196" s="229"/>
      <c r="F196" s="220"/>
      <c r="G196" s="35"/>
      <c r="H196" s="220"/>
      <c r="I196" s="35"/>
      <c r="J196" s="35"/>
      <c r="K196" s="222"/>
      <c r="L196" s="220"/>
      <c r="M196" s="65"/>
      <c r="N196" s="66" t="s">
        <v>218</v>
      </c>
      <c r="O196" s="35" t="str">
        <f t="shared" si="150"/>
        <v>NO APLICA</v>
      </c>
      <c r="P196" s="35" t="str">
        <f t="shared" si="150"/>
        <v>NO APLICA</v>
      </c>
      <c r="Q196" s="220"/>
      <c r="R196" s="35"/>
      <c r="S196" s="220"/>
      <c r="T196" s="35"/>
      <c r="U196" s="35"/>
      <c r="V196" s="222"/>
      <c r="W196" s="81"/>
      <c r="X196" s="84"/>
      <c r="Y196" s="84"/>
      <c r="Z196" s="81"/>
      <c r="AA196" s="224"/>
    </row>
    <row r="197" spans="1:27" hidden="1" x14ac:dyDescent="0.25">
      <c r="A197" s="228"/>
      <c r="B197" s="224"/>
      <c r="C197" s="220"/>
      <c r="D197" s="81"/>
      <c r="E197" s="229"/>
      <c r="F197" s="220"/>
      <c r="G197" s="35"/>
      <c r="H197" s="220"/>
      <c r="I197" s="35"/>
      <c r="J197" s="35"/>
      <c r="K197" s="222"/>
      <c r="L197" s="220"/>
      <c r="M197" s="65"/>
      <c r="N197" s="66" t="s">
        <v>218</v>
      </c>
      <c r="O197" s="35" t="str">
        <f t="shared" si="150"/>
        <v>NO APLICA</v>
      </c>
      <c r="P197" s="35" t="str">
        <f t="shared" si="150"/>
        <v>NO APLICA</v>
      </c>
      <c r="Q197" s="220"/>
      <c r="R197" s="35"/>
      <c r="S197" s="220"/>
      <c r="T197" s="35"/>
      <c r="U197" s="35"/>
      <c r="V197" s="222"/>
      <c r="W197" s="81"/>
      <c r="X197" s="84"/>
      <c r="Y197" s="84"/>
      <c r="Z197" s="81"/>
      <c r="AA197" s="224"/>
    </row>
    <row r="198" spans="1:27" hidden="1" x14ac:dyDescent="0.25">
      <c r="A198" s="228"/>
      <c r="B198" s="225"/>
      <c r="C198" s="221"/>
      <c r="D198" s="81"/>
      <c r="E198" s="229"/>
      <c r="F198" s="221"/>
      <c r="G198" s="35"/>
      <c r="H198" s="221"/>
      <c r="I198" s="35"/>
      <c r="J198" s="35"/>
      <c r="K198" s="222"/>
      <c r="L198" s="221"/>
      <c r="M198" s="65"/>
      <c r="N198" s="66" t="s">
        <v>218</v>
      </c>
      <c r="O198" s="35" t="str">
        <f t="shared" si="150"/>
        <v>NO APLICA</v>
      </c>
      <c r="P198" s="35" t="str">
        <f t="shared" si="150"/>
        <v>NO APLICA</v>
      </c>
      <c r="Q198" s="221"/>
      <c r="R198" s="35"/>
      <c r="S198" s="221"/>
      <c r="T198" s="35"/>
      <c r="U198" s="35"/>
      <c r="V198" s="222"/>
      <c r="W198" s="81"/>
      <c r="X198" s="84"/>
      <c r="Y198" s="84"/>
      <c r="Z198" s="81"/>
      <c r="AA198" s="225"/>
    </row>
    <row r="199" spans="1:27" hidden="1" x14ac:dyDescent="0.25">
      <c r="A199" s="228">
        <v>39</v>
      </c>
      <c r="B199" s="223"/>
      <c r="C199" s="219" t="s">
        <v>288</v>
      </c>
      <c r="D199" s="81"/>
      <c r="E199" s="229"/>
      <c r="F199" s="219" t="s">
        <v>218</v>
      </c>
      <c r="G199" s="35">
        <f t="shared" ref="G199" si="151">IF(F199="1 - Rara vez",1,IF(F199="2 - Improbable",2,IF(F199="3 - Posible",3,IF(F199="4 - Probable",4,IF(F199="5 - Casi seguro",5,IF(F199="1 - Baja",6,IF(F199="2 - Media",7,IF(F199="3 - Alta",8,IF(F199="Seleccione",0)))))))))</f>
        <v>0</v>
      </c>
      <c r="H199" s="219" t="s">
        <v>218</v>
      </c>
      <c r="I199" s="35">
        <f t="shared" ref="I199" si="152">IF(H199="1 -Insignificante",1,IF(H199="2 -Menor",2,IF(H199="3 -Moderado",3,IF(H199="5 -Moderado",6,IF(H199="4 -Mayor",4,IF(H199="10 -Mayor",7,IF(H199="5 -Catastrófico",5,IF(H199="20 -Catastrófico",8,IF(H199="1 - Mínimo/Leve",9,IF(H199="2 - Importante",10,IF(H199="3 - Fuerte",11,IF(H199="Seleccione",0))))))))))))</f>
        <v>0</v>
      </c>
      <c r="J199" s="35" t="str">
        <f t="shared" ref="J199" si="153">IF(AND(G199=1,I199=1),1,IF(AND(G199=1,I199=2),2,IF(AND(G199=1,I199=3),3,IF(AND(G199=1,I199=4),4,IF(AND(G199=1,I199=5),5,IF(AND(G199=2,I199=1),6,IF(AND(G199=2,I199=2),7,IF(AND(G199=2,I199=3),8,IF(AND(G199=2,I199=4),9,IF(AND(G199=2,I199=5),10,IF(AND(G199=3,I199=1),11,IF(AND(G199=3,I199=2),12,IF(AND(G199=3,I199=3),13,IF(AND(G199=3,I199=4),14,IF(AND(G199=3,I199=5),15,IF(AND(G199=4,I199=1),16,IF(AND(G199=4,I199=2),17,IF(AND(G199=4,I199=3),18,IF(AND(G199=4,I199=4),19,IF(AND(G199=4,I199=5),20,IF(AND(G199=5,I199=1),21,IF(AND(G199=5,I199=2),22,IF(AND(G199=5,I199=3),23,IF(AND(G199=5,I199=4),24,IF(AND(G199=5,I199=5),25,IF(AND(G199=1,I199=6),26,IF(AND(G199=1,I199=7),27,IF(AND(G199=1,I199=8),28,IF(AND(G199=2,I199=6),29,IF(AND(G199=2,I199=7),30,IF(AND(G199=2,I199=8),31,IF(AND(G199=3,I199=6),32,IF(AND(G199=3,I199=7),33,IF(AND(G199=3,I199=8),34,IF(AND(G199=4,I199=6),35,IF(AND(G199=4,I199=7),36,IF(AND(G199=4,I199=8),37,IF(AND(G199=5,I199=6),38,IF(AND(G199=5,I199=7),39,IF(AND(G199=5,I199=8),40,IF(AND(G199=6,I199=9),41,IF(AND(G199=6,I199=10),42,IF(AND(G199=6,I199=11),43,IF(AND(G199=7,I199=9),44,IF(AND(G199=7,I199=10),45,IF(AND(G199=7,I199=11),46,IF(AND(G199=8,I199=9),47,IF(AND(G199=8,I199=10),48,IF(AND(G199=8,I199=11),49,"Seleccione")))))))))))))))))))))))))))))))))))))))))))))))))</f>
        <v>Seleccione</v>
      </c>
      <c r="K199" s="222" t="str">
        <f>IF(J199=1,'Etapa 2 - Análisis'!$Y$4,IF(J199=2,'Etapa 2 - Análisis'!$Z$4,IF(J199=6,'Etapa 2 - Análisis'!$AD$4,IF(J199=7,'Etapa 2 - Análisis'!$AE$4,IF(J199=11,'Etapa 2 - Análisis'!$AI$4,IF(J199=3,'Etapa 2 - Análisis'!$AA$4,IF(J199=8,'Etapa 2 - Análisis'!$AF$4,IF(J199=12,'Etapa 2 - Análisis'!$AJ$4,IF(J199=16,'Etapa 2 - Análisis'!$AN$4,IF(J199=4,'Etapa 2 - Análisis'!$AB$4,IF(J199=5,'Etapa 2 - Análisis'!$AC$4,IF(J199=9,'Etapa 2 - Análisis'!$AG$4,IF(J199=13,'Etapa 2 - Análisis'!$AK$4,IF(J199=17,'Etapa 2 - Análisis'!$AO$4,IF(J199=18,'Etapa 2 - Análisis'!$AP$4,IF(J199=21,'Etapa 2 - Análisis'!$AS$4,IF(J199=22,'Etapa 2 - Análisis'!$AT$4,IF(J199=10,'Etapa 2 - Análisis'!$AH$4,IF(J199=14,'Etapa 2 - Análisis'!$AL$4,IF(J199=15,'Etapa 2 - Análisis'!$AM$4,IF(J199=19,'Etapa 2 - Análisis'!$AQ$4,IF(J199=20,'Etapa 2 - Análisis'!$AR$4,IF(J199=23,'Etapa 2 - Análisis'!$AU$4,IF(J199=24,'Etapa 2 - Análisis'!$AV$4,IF(J199=25,'Etapa 2 - Análisis'!$AW$4,IF(J199=26,'Etapa 2 - Análisis'!$Y$13,IF(J199=27,'Etapa 2 - Análisis'!$Z$13,IF(J199=28,'Etapa 2 - Análisis'!$AA$13,IF(J199=29,'Etapa 2 - Análisis'!$AB$13,IF(J199=30,'Etapa 2 - Análisis'!$AC$13,IF(J199=31,'Etapa 2 - Análisis'!$AD$13,IF(J199=32,'Etapa 2 - Análisis'!$AE$13,IF(J199=33,'Etapa 2 - Análisis'!$AF$13,IF(J199=34,'Etapa 2 - Análisis'!$AG$13,IF(J199=35,'Etapa 2 - Análisis'!$AH$13,IF(J199=36,'Etapa 2 - Análisis'!$AI$13,IF(J199=37,'Etapa 2 - Análisis'!$AJ$13,IF(J199=38,'Etapa 2 - Análisis'!$AK$13,IF(J199=39,'Etapa 2 - Análisis'!$AL$13,IF(J199=40,'Etapa 2 - Análisis'!$AM$13,IF(J199=41,'Etapa 2 - Análisis'!$Y$8,IF(J199=42,'Etapa 2 - Análisis'!$Z$8,IF(J199=43,'Etapa 2 - Análisis'!$AA$8,IF(J199=44,'Etapa 2 - Análisis'!$AB$8,IF(J199=45,'Etapa 2 - Análisis'!$AC$8,IF(J199=46,'Etapa 2 - Análisis'!$AD$8,IF(J199=47,'Etapa 2 - Análisis'!$AE$8,IF(J199=48,'Etapa 2 - Análisis'!$AF$8,IF(J199=49,'Etapa 2 - Análisis'!$AG$8,"Sin Zona")))))))))))))))))))))))))))))))))))))))))))))))))</f>
        <v>Sin Zona</v>
      </c>
      <c r="L199" s="219" t="s">
        <v>318</v>
      </c>
      <c r="M199" s="65"/>
      <c r="N199" s="66" t="s">
        <v>218</v>
      </c>
      <c r="O199" s="35" t="str">
        <f>IF($C$199="Oportunidad","NO APLICA","")</f>
        <v>NO APLICA</v>
      </c>
      <c r="P199" s="35" t="str">
        <f>IF($C$199="Oportunidad","NO APLICA","")</f>
        <v>NO APLICA</v>
      </c>
      <c r="Q199" s="219" t="s">
        <v>218</v>
      </c>
      <c r="R199" s="35">
        <f t="shared" ref="R199" si="154">IF(Q199="1 - Rara vez",1,IF(Q199="2 - Improbable",2,IF(Q199="3 - Posible",3,IF(Q199="4 - Probable",4,IF(Q199="5 - Casi seguro",5,IF(Q199="1 - Baja",6,IF(Q199="2 - Media",7,IF(Q199="3 - Alta",8,IF(Q199="NO APLICA","",IF(Q199="Seleccione",0))))))))))</f>
        <v>0</v>
      </c>
      <c r="S199" s="219" t="s">
        <v>218</v>
      </c>
      <c r="T199" s="35">
        <f t="shared" ref="T199" si="155">IF(S199="1 -Insignificante",1,IF(S199="2 -Menor",2,IF(S199="3 -Moderado",3,IF(S199="4 -Mayor",4,IF(S199="10 -Mayor",7,IF(S199="5 -Catastrófico",5,IF(S199="5 -Moderado",6,IF(S199="20 -Catastrófico",8,IF(S199="1 - Mínimo/Leve",9,IF(S199="2 - Importante",10,IF(S199="3 - Fuerte",11,IF(S199="NO APLICA","",IF(S199="Seleccione",0)))))))))))))</f>
        <v>0</v>
      </c>
      <c r="U199" s="35" t="str">
        <f t="shared" ref="U199" si="156">IF(AND(R199=1,T199=1),1,IF(AND(R199=1,T199=2),2,IF(AND(R199=1,T199=3),3,IF(AND(R199=1,T199=4),4,IF(AND(R199=1,T199=5),5,IF(AND(R199=2,T199=1),6,IF(AND(R199=2,T199=2),7,IF(AND(R199=2,T199=3),8,IF(AND(R199=2,T199=4),9,IF(AND(R199=2,T199=5),10,IF(AND(R199=3,T199=1),11,IF(AND(R199=3,T199=2),12,IF(AND(R199=3,T199=3),13,IF(AND(R199=3,T199=4),14,IF(AND(R199=3,T199=5),15,IF(AND(R199=4,T199=1),16,IF(AND(R199=4,T199=2),17,IF(AND(R199=4,T199=3),18,IF(AND(R199=4,T199=4),19,IF(AND(R199=4,T199=5),20,IF(AND(R199=5,T199=1),21,IF(AND(R199=5,T199=2),22,IF(AND(R199=5,T199=3),23,IF(AND(R199=5,T199=4),24,IF(AND(R199=5,T199=5),25,IF(AND(R199=1,T199=6),26,IF(AND(R199=1,T199=7),27,IF(AND(R199=1,T199=8),28,IF(AND(R199=2,T199=6),29,IF(AND(R199=2,T199=7),30,IF(AND(R199=2,T199=8),31,IF(AND(R199=3,T199=6),32,IF(AND(R199=3,T199=7),33,IF(AND(R199=3,T199=8),34,IF(AND(R199=4,T199=6),35,IF(AND(R199=4,T199=7),36,IF(AND(R199=4,T199=8),37,IF(AND(R199=5,T199=6),38,IF(AND(R199=5,T199=7),39,IF(AND(R199=5,T199=8),40,IF(AND(R199=6,T199=9),41,IF(AND(R199=6,T199=10),42,IF(AND(R199=6,T199=11),43,IF(AND(R199=7,T199=9),44,IF(AND(R199=7,T199=10),45,IF(AND(R199=7,T199=11),46,IF(AND(R199=8,T199=9),47,IF(AND(R199=8,T199=10),48,IF(AND(R199=8,T199=11),49,IF(AND(R199="",T199=""),"","Seleccione"))))))))))))))))))))))))))))))))))))))))))))))))))</f>
        <v>Seleccione</v>
      </c>
      <c r="V199" s="222" t="str">
        <f>IF(U199=1,'Etapa 2 - Análisis'!$Y$4,IF(U199=2,'Etapa 2 - Análisis'!$Z$4,IF(U199=6,'Etapa 2 - Análisis'!$AD$4,IF(U199=7,'Etapa 2 - Análisis'!$AE$4,IF(U199=11,'Etapa 2 - Análisis'!$AI$4,IF(U199=3,'Etapa 2 - Análisis'!$AA$4,IF(U199=8,'Etapa 2 - Análisis'!$AF$4,IF(U199=12,'Etapa 2 - Análisis'!$AJ$4,IF(U199=16,'Etapa 2 - Análisis'!$AN$4,IF(U199=4,'Etapa 2 - Análisis'!$AB$4,IF(U199=5,'Etapa 2 - Análisis'!$AC$4,IF(U199=9,'Etapa 2 - Análisis'!$AF$4,IF(U199=13,'Etapa 2 - Análisis'!$AK$4,IF(U199=17,'Etapa 2 - Análisis'!$AO$4,IF(U199=18,'Etapa 2 - Análisis'!$AP$4,IF(U199=21,'Etapa 2 - Análisis'!$AS$4,IF(U199=22,'Etapa 2 - Análisis'!$AT$4,IF(U199=10,'Etapa 2 - Análisis'!$AH$4,IF(U199=14,'Etapa 2 - Análisis'!$AL$4,IF(U199=15,'Etapa 2 - Análisis'!$AM$4,IF(U199=19,'Etapa 2 - Análisis'!$AQ$4,IF(U199=20,'Etapa 2 - Análisis'!$AR$4,IF(U199=23,'Etapa 2 - Análisis'!$AU$4,IF(U199=24,'Etapa 2 - Análisis'!$AV$4,IF(U199=25,'Etapa 2 - Análisis'!$AW$4,IF(U199=26,'Etapa 2 - Análisis'!$Y$13,IF(U199=27,'Etapa 2 - Análisis'!$Z$13,IF(U199=28,'Etapa 2 - Análisis'!$AA$13,IF(U199=29,'Etapa 2 - Análisis'!$AB$13,IF(U199=30,'Etapa 2 - Análisis'!$AC$13,IF(U199=31,'Etapa 2 - Análisis'!$AD$13,IF(U199=32,'Etapa 2 - Análisis'!$AE$13,IF(U199=33,'Etapa 2 - Análisis'!$AF$13,IF(U199=34,'Etapa 2 - Análisis'!$AG$13,IF(U199=35,'Etapa 2 - Análisis'!$AH$13,IF(U199=36,'Etapa 2 - Análisis'!$AI$13,IF(U199=37,'Etapa 2 - Análisis'!$AJ$13,IF(U199=38,'Etapa 2 - Análisis'!$AK$13,IF(U199=39,'Etapa 2 - Análisis'!$AL$13,IF(U199=40,'Etapa 2 - Análisis'!$AM$13,IF(U199=41,'Etapa 2 - Análisis'!$Y$8,IF(U199=42,'Etapa 2 - Análisis'!$Z$8,IF(U199=43,'Etapa 2 - Análisis'!$AA$8,IF(U199=44,'Etapa 2 - Análisis'!$AB$8,IF(U199=45,'Etapa 2 - Análisis'!$AC$8,IF(U199=46,'Etapa 2 - Análisis'!$AD$8,IF(U199=47,'Etapa 2 - Análisis'!$AE$8,IF(U199=48,'Etapa 2 - Análisis'!$AF$8,IF(U199=49,'Etapa 2 - Análisis'!$AG$8,IF(U199="","NO APLICA","Sin Zona"))))))))))))))))))))))))))))))))))))))))))))))))))</f>
        <v>Sin Zona</v>
      </c>
      <c r="W199" s="81"/>
      <c r="X199" s="84"/>
      <c r="Y199" s="84"/>
      <c r="Z199" s="81"/>
      <c r="AA199" s="223"/>
    </row>
    <row r="200" spans="1:27" hidden="1" x14ac:dyDescent="0.25">
      <c r="A200" s="228"/>
      <c r="B200" s="224"/>
      <c r="C200" s="220"/>
      <c r="D200" s="81"/>
      <c r="E200" s="229"/>
      <c r="F200" s="220"/>
      <c r="G200" s="35"/>
      <c r="H200" s="220"/>
      <c r="I200" s="35"/>
      <c r="J200" s="35"/>
      <c r="K200" s="222"/>
      <c r="L200" s="220"/>
      <c r="M200" s="65"/>
      <c r="N200" s="66" t="s">
        <v>218</v>
      </c>
      <c r="O200" s="35" t="str">
        <f t="shared" ref="O200:P203" si="157">IF($C$199="Oportunidad","NO APLICA","")</f>
        <v>NO APLICA</v>
      </c>
      <c r="P200" s="35" t="str">
        <f t="shared" si="157"/>
        <v>NO APLICA</v>
      </c>
      <c r="Q200" s="220"/>
      <c r="R200" s="35"/>
      <c r="S200" s="220"/>
      <c r="T200" s="35"/>
      <c r="U200" s="35"/>
      <c r="V200" s="222"/>
      <c r="W200" s="81"/>
      <c r="X200" s="84"/>
      <c r="Y200" s="84"/>
      <c r="Z200" s="81"/>
      <c r="AA200" s="224"/>
    </row>
    <row r="201" spans="1:27" hidden="1" x14ac:dyDescent="0.25">
      <c r="A201" s="228"/>
      <c r="B201" s="224"/>
      <c r="C201" s="220"/>
      <c r="D201" s="81"/>
      <c r="E201" s="229"/>
      <c r="F201" s="220"/>
      <c r="G201" s="35"/>
      <c r="H201" s="220"/>
      <c r="I201" s="35"/>
      <c r="J201" s="35"/>
      <c r="K201" s="222"/>
      <c r="L201" s="220"/>
      <c r="M201" s="65"/>
      <c r="N201" s="66" t="s">
        <v>218</v>
      </c>
      <c r="O201" s="35" t="str">
        <f t="shared" si="157"/>
        <v>NO APLICA</v>
      </c>
      <c r="P201" s="35" t="str">
        <f t="shared" si="157"/>
        <v>NO APLICA</v>
      </c>
      <c r="Q201" s="220"/>
      <c r="R201" s="35"/>
      <c r="S201" s="220"/>
      <c r="T201" s="35"/>
      <c r="U201" s="35"/>
      <c r="V201" s="222"/>
      <c r="W201" s="81"/>
      <c r="X201" s="84"/>
      <c r="Y201" s="84"/>
      <c r="Z201" s="81"/>
      <c r="AA201" s="224"/>
    </row>
    <row r="202" spans="1:27" hidden="1" x14ac:dyDescent="0.25">
      <c r="A202" s="228"/>
      <c r="B202" s="224"/>
      <c r="C202" s="220"/>
      <c r="D202" s="81"/>
      <c r="E202" s="229"/>
      <c r="F202" s="220"/>
      <c r="G202" s="35"/>
      <c r="H202" s="220"/>
      <c r="I202" s="35"/>
      <c r="J202" s="35"/>
      <c r="K202" s="222"/>
      <c r="L202" s="220"/>
      <c r="M202" s="65"/>
      <c r="N202" s="66" t="s">
        <v>218</v>
      </c>
      <c r="O202" s="35" t="str">
        <f t="shared" si="157"/>
        <v>NO APLICA</v>
      </c>
      <c r="P202" s="35" t="str">
        <f t="shared" si="157"/>
        <v>NO APLICA</v>
      </c>
      <c r="Q202" s="220"/>
      <c r="R202" s="35"/>
      <c r="S202" s="220"/>
      <c r="T202" s="35"/>
      <c r="U202" s="35"/>
      <c r="V202" s="222"/>
      <c r="W202" s="81"/>
      <c r="X202" s="84"/>
      <c r="Y202" s="84"/>
      <c r="Z202" s="81"/>
      <c r="AA202" s="224"/>
    </row>
    <row r="203" spans="1:27" hidden="1" x14ac:dyDescent="0.25">
      <c r="A203" s="228"/>
      <c r="B203" s="225"/>
      <c r="C203" s="221"/>
      <c r="D203" s="81"/>
      <c r="E203" s="229"/>
      <c r="F203" s="221"/>
      <c r="G203" s="35"/>
      <c r="H203" s="221"/>
      <c r="I203" s="35"/>
      <c r="J203" s="35"/>
      <c r="K203" s="222"/>
      <c r="L203" s="221"/>
      <c r="M203" s="65"/>
      <c r="N203" s="66" t="s">
        <v>218</v>
      </c>
      <c r="O203" s="35" t="str">
        <f t="shared" si="157"/>
        <v>NO APLICA</v>
      </c>
      <c r="P203" s="35" t="str">
        <f t="shared" si="157"/>
        <v>NO APLICA</v>
      </c>
      <c r="Q203" s="221"/>
      <c r="R203" s="35"/>
      <c r="S203" s="221"/>
      <c r="T203" s="35"/>
      <c r="U203" s="35"/>
      <c r="V203" s="222"/>
      <c r="W203" s="81"/>
      <c r="X203" s="84"/>
      <c r="Y203" s="84"/>
      <c r="Z203" s="81"/>
      <c r="AA203" s="225"/>
    </row>
  </sheetData>
  <sheetProtection sheet="1" objects="1" scenarios="1" formatCells="0" formatColumns="0" formatRows="0"/>
  <dataConsolidate/>
  <mergeCells count="548">
    <mergeCell ref="X159:Y159"/>
    <mergeCell ref="X126:Y126"/>
    <mergeCell ref="X129:Y131"/>
    <mergeCell ref="X134:Y134"/>
    <mergeCell ref="X140:Y140"/>
    <mergeCell ref="X149:Y149"/>
    <mergeCell ref="X154:Y154"/>
    <mergeCell ref="X144:Y144"/>
    <mergeCell ref="X145:Y145"/>
    <mergeCell ref="X146:Y146"/>
    <mergeCell ref="W104:W108"/>
    <mergeCell ref="X104:X108"/>
    <mergeCell ref="Y104:Y108"/>
    <mergeCell ref="Z104:Z108"/>
    <mergeCell ref="W109:W113"/>
    <mergeCell ref="X109:Y113"/>
    <mergeCell ref="Z109:Z113"/>
    <mergeCell ref="X114:Y114"/>
    <mergeCell ref="X115:Y115"/>
    <mergeCell ref="X44:Y44"/>
    <mergeCell ref="X64:Y64"/>
    <mergeCell ref="X65:Y65"/>
    <mergeCell ref="X66:Y66"/>
    <mergeCell ref="X74:Y74"/>
    <mergeCell ref="X9:Y9"/>
    <mergeCell ref="X10:Y10"/>
    <mergeCell ref="X14:Y14"/>
    <mergeCell ref="X15:Y15"/>
    <mergeCell ref="W19:W20"/>
    <mergeCell ref="X19:Y20"/>
    <mergeCell ref="Z19:Z20"/>
    <mergeCell ref="S119:S123"/>
    <mergeCell ref="V119:V123"/>
    <mergeCell ref="S109:S113"/>
    <mergeCell ref="V109:V113"/>
    <mergeCell ref="S99:S103"/>
    <mergeCell ref="V99:V103"/>
    <mergeCell ref="S89:S93"/>
    <mergeCell ref="V89:V93"/>
    <mergeCell ref="S79:S83"/>
    <mergeCell ref="V79:V83"/>
    <mergeCell ref="S69:S73"/>
    <mergeCell ref="V69:V73"/>
    <mergeCell ref="S59:S63"/>
    <mergeCell ref="V59:V63"/>
    <mergeCell ref="S54:S58"/>
    <mergeCell ref="V54:V58"/>
    <mergeCell ref="X29:Y29"/>
    <mergeCell ref="X30:Y30"/>
    <mergeCell ref="X85:Y85"/>
    <mergeCell ref="X86:Y86"/>
    <mergeCell ref="X91:Y91"/>
    <mergeCell ref="AA119:AA123"/>
    <mergeCell ref="A124:A128"/>
    <mergeCell ref="B124:B128"/>
    <mergeCell ref="C124:C128"/>
    <mergeCell ref="E124:E128"/>
    <mergeCell ref="F124:F128"/>
    <mergeCell ref="H124:H128"/>
    <mergeCell ref="K124:K128"/>
    <mergeCell ref="L124:L128"/>
    <mergeCell ref="Q124:Q128"/>
    <mergeCell ref="S124:S128"/>
    <mergeCell ref="V124:V128"/>
    <mergeCell ref="AA124:AA128"/>
    <mergeCell ref="A119:A123"/>
    <mergeCell ref="B119:B123"/>
    <mergeCell ref="C119:C123"/>
    <mergeCell ref="E119:E123"/>
    <mergeCell ref="F119:F123"/>
    <mergeCell ref="H119:H123"/>
    <mergeCell ref="K119:K123"/>
    <mergeCell ref="L119:L123"/>
    <mergeCell ref="Q119:Q123"/>
    <mergeCell ref="X124:Y124"/>
    <mergeCell ref="X125:Y125"/>
    <mergeCell ref="AA109:AA113"/>
    <mergeCell ref="A114:A118"/>
    <mergeCell ref="B114:B118"/>
    <mergeCell ref="C114:C118"/>
    <mergeCell ref="E114:E118"/>
    <mergeCell ref="F114:F118"/>
    <mergeCell ref="H114:H118"/>
    <mergeCell ref="K114:K118"/>
    <mergeCell ref="L114:L118"/>
    <mergeCell ref="Q114:Q118"/>
    <mergeCell ref="S114:S118"/>
    <mergeCell ref="V114:V118"/>
    <mergeCell ref="AA114:AA118"/>
    <mergeCell ref="A109:A113"/>
    <mergeCell ref="B109:B113"/>
    <mergeCell ref="C109:C113"/>
    <mergeCell ref="E109:E113"/>
    <mergeCell ref="F109:F113"/>
    <mergeCell ref="H109:H113"/>
    <mergeCell ref="K109:K113"/>
    <mergeCell ref="L109:L113"/>
    <mergeCell ref="Q109:Q113"/>
    <mergeCell ref="D110:D113"/>
    <mergeCell ref="M109:M113"/>
    <mergeCell ref="AA99:AA103"/>
    <mergeCell ref="A104:A108"/>
    <mergeCell ref="B104:B108"/>
    <mergeCell ref="C104:C108"/>
    <mergeCell ref="E104:E108"/>
    <mergeCell ref="F104:F108"/>
    <mergeCell ref="H104:H108"/>
    <mergeCell ref="K104:K108"/>
    <mergeCell ref="L104:L108"/>
    <mergeCell ref="Q104:Q108"/>
    <mergeCell ref="S104:S108"/>
    <mergeCell ref="V104:V108"/>
    <mergeCell ref="AA104:AA108"/>
    <mergeCell ref="A99:A103"/>
    <mergeCell ref="B99:B103"/>
    <mergeCell ref="C99:C103"/>
    <mergeCell ref="E99:E103"/>
    <mergeCell ref="F99:F103"/>
    <mergeCell ref="H99:H103"/>
    <mergeCell ref="K99:K103"/>
    <mergeCell ref="L99:L103"/>
    <mergeCell ref="Q99:Q103"/>
    <mergeCell ref="D105:D108"/>
    <mergeCell ref="M106:M108"/>
    <mergeCell ref="AA89:AA93"/>
    <mergeCell ref="A94:A98"/>
    <mergeCell ref="B94:B98"/>
    <mergeCell ref="C94:C98"/>
    <mergeCell ref="E94:E98"/>
    <mergeCell ref="F94:F98"/>
    <mergeCell ref="H94:H98"/>
    <mergeCell ref="K94:K98"/>
    <mergeCell ref="L94:L98"/>
    <mergeCell ref="Q94:Q98"/>
    <mergeCell ref="S94:S98"/>
    <mergeCell ref="V94:V98"/>
    <mergeCell ref="AA94:AA98"/>
    <mergeCell ref="A89:A93"/>
    <mergeCell ref="B89:B93"/>
    <mergeCell ref="C89:C93"/>
    <mergeCell ref="E89:E93"/>
    <mergeCell ref="F89:F93"/>
    <mergeCell ref="H89:H93"/>
    <mergeCell ref="K89:K93"/>
    <mergeCell ref="L89:L93"/>
    <mergeCell ref="Q89:Q93"/>
    <mergeCell ref="X89:Y89"/>
    <mergeCell ref="X90:Y90"/>
    <mergeCell ref="AA79:AA83"/>
    <mergeCell ref="A84:A88"/>
    <mergeCell ref="B84:B88"/>
    <mergeCell ref="C84:C88"/>
    <mergeCell ref="E84:E88"/>
    <mergeCell ref="F84:F88"/>
    <mergeCell ref="H84:H88"/>
    <mergeCell ref="K84:K88"/>
    <mergeCell ref="L84:L88"/>
    <mergeCell ref="Q84:Q88"/>
    <mergeCell ref="S84:S88"/>
    <mergeCell ref="V84:V88"/>
    <mergeCell ref="AA84:AA88"/>
    <mergeCell ref="A79:A83"/>
    <mergeCell ref="B79:B83"/>
    <mergeCell ref="C79:C83"/>
    <mergeCell ref="E79:E83"/>
    <mergeCell ref="F79:F83"/>
    <mergeCell ref="H79:H83"/>
    <mergeCell ref="K79:K83"/>
    <mergeCell ref="L79:L83"/>
    <mergeCell ref="Q79:Q83"/>
    <mergeCell ref="X79:Y79"/>
    <mergeCell ref="X84:Y84"/>
    <mergeCell ref="AA69:AA73"/>
    <mergeCell ref="A74:A78"/>
    <mergeCell ref="B74:B78"/>
    <mergeCell ref="C74:C78"/>
    <mergeCell ref="E74:E78"/>
    <mergeCell ref="F74:F78"/>
    <mergeCell ref="H74:H78"/>
    <mergeCell ref="K74:K78"/>
    <mergeCell ref="L74:L78"/>
    <mergeCell ref="Q74:Q78"/>
    <mergeCell ref="S74:S78"/>
    <mergeCell ref="V74:V78"/>
    <mergeCell ref="AA74:AA78"/>
    <mergeCell ref="A69:A73"/>
    <mergeCell ref="B69:B73"/>
    <mergeCell ref="C69:C73"/>
    <mergeCell ref="E69:E73"/>
    <mergeCell ref="F69:F73"/>
    <mergeCell ref="H69:H73"/>
    <mergeCell ref="K69:K73"/>
    <mergeCell ref="L69:L73"/>
    <mergeCell ref="Q69:Q73"/>
    <mergeCell ref="AA59:AA63"/>
    <mergeCell ref="A64:A68"/>
    <mergeCell ref="B64:B68"/>
    <mergeCell ref="C64:C68"/>
    <mergeCell ref="E64:E68"/>
    <mergeCell ref="F64:F68"/>
    <mergeCell ref="H64:H68"/>
    <mergeCell ref="K64:K68"/>
    <mergeCell ref="L64:L68"/>
    <mergeCell ref="Q64:Q68"/>
    <mergeCell ref="S64:S68"/>
    <mergeCell ref="V64:V68"/>
    <mergeCell ref="AA64:AA68"/>
    <mergeCell ref="A59:A63"/>
    <mergeCell ref="B59:B63"/>
    <mergeCell ref="C59:C63"/>
    <mergeCell ref="E59:E63"/>
    <mergeCell ref="F59:F63"/>
    <mergeCell ref="H59:H63"/>
    <mergeCell ref="K59:K63"/>
    <mergeCell ref="L59:L63"/>
    <mergeCell ref="Q59:Q63"/>
    <mergeCell ref="A1:B1"/>
    <mergeCell ref="A2:B2"/>
    <mergeCell ref="A34:A38"/>
    <mergeCell ref="B34:B38"/>
    <mergeCell ref="C34:C38"/>
    <mergeCell ref="E34:E38"/>
    <mergeCell ref="F24:F28"/>
    <mergeCell ref="H24:H28"/>
    <mergeCell ref="A29:A33"/>
    <mergeCell ref="B29:B33"/>
    <mergeCell ref="C29:C33"/>
    <mergeCell ref="E29:E33"/>
    <mergeCell ref="F29:F33"/>
    <mergeCell ref="H29:H33"/>
    <mergeCell ref="C19:C23"/>
    <mergeCell ref="A14:A18"/>
    <mergeCell ref="A24:A28"/>
    <mergeCell ref="B24:B28"/>
    <mergeCell ref="C24:C28"/>
    <mergeCell ref="E24:E28"/>
    <mergeCell ref="F34:F38"/>
    <mergeCell ref="H34:H38"/>
    <mergeCell ref="A5:A8"/>
    <mergeCell ref="A9:A13"/>
    <mergeCell ref="A54:A58"/>
    <mergeCell ref="B54:B58"/>
    <mergeCell ref="C54:C58"/>
    <mergeCell ref="E54:E58"/>
    <mergeCell ref="F54:F58"/>
    <mergeCell ref="H54:H58"/>
    <mergeCell ref="K54:K58"/>
    <mergeCell ref="A49:A53"/>
    <mergeCell ref="B49:B53"/>
    <mergeCell ref="C49:C53"/>
    <mergeCell ref="E49:E53"/>
    <mergeCell ref="F49:F53"/>
    <mergeCell ref="H49:H53"/>
    <mergeCell ref="K49:K53"/>
    <mergeCell ref="A39:A43"/>
    <mergeCell ref="B39:B43"/>
    <mergeCell ref="C39:C43"/>
    <mergeCell ref="E39:E43"/>
    <mergeCell ref="F39:F43"/>
    <mergeCell ref="H39:H43"/>
    <mergeCell ref="K39:K43"/>
    <mergeCell ref="V39:V43"/>
    <mergeCell ref="A44:A48"/>
    <mergeCell ref="B44:B48"/>
    <mergeCell ref="C44:C48"/>
    <mergeCell ref="E44:E48"/>
    <mergeCell ref="F44:F48"/>
    <mergeCell ref="H44:H48"/>
    <mergeCell ref="K44:K48"/>
    <mergeCell ref="Q44:Q48"/>
    <mergeCell ref="S44:S48"/>
    <mergeCell ref="V44:V48"/>
    <mergeCell ref="Q54:Q58"/>
    <mergeCell ref="Q49:Q53"/>
    <mergeCell ref="Q39:Q43"/>
    <mergeCell ref="S39:S43"/>
    <mergeCell ref="Q19:Q23"/>
    <mergeCell ref="S49:S53"/>
    <mergeCell ref="V49:V53"/>
    <mergeCell ref="L49:L53"/>
    <mergeCell ref="V14:V18"/>
    <mergeCell ref="K34:K38"/>
    <mergeCell ref="Q34:Q38"/>
    <mergeCell ref="Q24:Q28"/>
    <mergeCell ref="S24:S28"/>
    <mergeCell ref="V24:V28"/>
    <mergeCell ref="K29:K33"/>
    <mergeCell ref="Q29:Q33"/>
    <mergeCell ref="S29:S33"/>
    <mergeCell ref="V29:V33"/>
    <mergeCell ref="V34:V38"/>
    <mergeCell ref="S34:S38"/>
    <mergeCell ref="K24:K28"/>
    <mergeCell ref="N5:P5"/>
    <mergeCell ref="C9:C13"/>
    <mergeCell ref="M5:M8"/>
    <mergeCell ref="A19:A23"/>
    <mergeCell ref="B19:B23"/>
    <mergeCell ref="Q14:Q18"/>
    <mergeCell ref="B14:B18"/>
    <mergeCell ref="E14:E18"/>
    <mergeCell ref="F14:F18"/>
    <mergeCell ref="H14:H18"/>
    <mergeCell ref="C14:C18"/>
    <mergeCell ref="L5:L8"/>
    <mergeCell ref="D5:D8"/>
    <mergeCell ref="E19:E23"/>
    <mergeCell ref="F19:F23"/>
    <mergeCell ref="H19:H23"/>
    <mergeCell ref="K19:K23"/>
    <mergeCell ref="Q5:V5"/>
    <mergeCell ref="V9:V13"/>
    <mergeCell ref="H9:H13"/>
    <mergeCell ref="K9:K13"/>
    <mergeCell ref="S19:S23"/>
    <mergeCell ref="S14:S18"/>
    <mergeCell ref="K14:K18"/>
    <mergeCell ref="F4:K4"/>
    <mergeCell ref="F5:K5"/>
    <mergeCell ref="Q6:R8"/>
    <mergeCell ref="N6:P6"/>
    <mergeCell ref="N7:P7"/>
    <mergeCell ref="B9:B13"/>
    <mergeCell ref="Z5:Z8"/>
    <mergeCell ref="F6:G8"/>
    <mergeCell ref="Y5:Y8"/>
    <mergeCell ref="J6:K8"/>
    <mergeCell ref="S6:T8"/>
    <mergeCell ref="E9:E13"/>
    <mergeCell ref="V6:V8"/>
    <mergeCell ref="F9:F13"/>
    <mergeCell ref="Q9:Q13"/>
    <mergeCell ref="L9:L13"/>
    <mergeCell ref="S9:S13"/>
    <mergeCell ref="W5:W8"/>
    <mergeCell ref="X5:X8"/>
    <mergeCell ref="L4:V4"/>
    <mergeCell ref="A4:E4"/>
    <mergeCell ref="E5:E8"/>
    <mergeCell ref="C5:C8"/>
    <mergeCell ref="B5:B8"/>
    <mergeCell ref="AA44:AA48"/>
    <mergeCell ref="AA49:AA53"/>
    <mergeCell ref="AA54:AA58"/>
    <mergeCell ref="C2:AA2"/>
    <mergeCell ref="C1:AA1"/>
    <mergeCell ref="AA5:AA8"/>
    <mergeCell ref="W4:AA4"/>
    <mergeCell ref="AA9:AA13"/>
    <mergeCell ref="AA14:AA18"/>
    <mergeCell ref="AA19:AA23"/>
    <mergeCell ref="AA24:AA28"/>
    <mergeCell ref="AA29:AA33"/>
    <mergeCell ref="AA34:AA38"/>
    <mergeCell ref="AA39:AA43"/>
    <mergeCell ref="L14:L18"/>
    <mergeCell ref="L19:L23"/>
    <mergeCell ref="L24:L28"/>
    <mergeCell ref="L29:L33"/>
    <mergeCell ref="L34:L38"/>
    <mergeCell ref="L39:L43"/>
    <mergeCell ref="L44:L48"/>
    <mergeCell ref="L54:L58"/>
    <mergeCell ref="V19:V23"/>
    <mergeCell ref="A3:Z3"/>
    <mergeCell ref="S129:S133"/>
    <mergeCell ref="V129:V133"/>
    <mergeCell ref="AA129:AA133"/>
    <mergeCell ref="A134:A138"/>
    <mergeCell ref="B134:B138"/>
    <mergeCell ref="C134:C138"/>
    <mergeCell ref="E134:E138"/>
    <mergeCell ref="F134:F138"/>
    <mergeCell ref="H134:H138"/>
    <mergeCell ref="K134:K138"/>
    <mergeCell ref="L134:L138"/>
    <mergeCell ref="Q134:Q138"/>
    <mergeCell ref="S134:S138"/>
    <mergeCell ref="V134:V138"/>
    <mergeCell ref="AA134:AA138"/>
    <mergeCell ref="A129:A133"/>
    <mergeCell ref="B129:B133"/>
    <mergeCell ref="C129:C133"/>
    <mergeCell ref="E129:E133"/>
    <mergeCell ref="F129:F133"/>
    <mergeCell ref="H129:H133"/>
    <mergeCell ref="K129:K133"/>
    <mergeCell ref="L129:L133"/>
    <mergeCell ref="Q129:Q133"/>
    <mergeCell ref="S139:S143"/>
    <mergeCell ref="V139:V143"/>
    <mergeCell ref="AA139:AA143"/>
    <mergeCell ref="A144:A148"/>
    <mergeCell ref="B144:B148"/>
    <mergeCell ref="C144:C148"/>
    <mergeCell ref="E144:E148"/>
    <mergeCell ref="F144:F148"/>
    <mergeCell ref="H144:H148"/>
    <mergeCell ref="K144:K148"/>
    <mergeCell ref="L144:L148"/>
    <mergeCell ref="Q144:Q148"/>
    <mergeCell ref="S144:S148"/>
    <mergeCell ref="V144:V148"/>
    <mergeCell ref="AA144:AA148"/>
    <mergeCell ref="A139:A143"/>
    <mergeCell ref="B139:B143"/>
    <mergeCell ref="C139:C143"/>
    <mergeCell ref="E139:E143"/>
    <mergeCell ref="F139:F143"/>
    <mergeCell ref="H139:H143"/>
    <mergeCell ref="K139:K143"/>
    <mergeCell ref="L139:L143"/>
    <mergeCell ref="Q139:Q143"/>
    <mergeCell ref="S149:S153"/>
    <mergeCell ref="V149:V153"/>
    <mergeCell ref="AA149:AA153"/>
    <mergeCell ref="A154:A158"/>
    <mergeCell ref="B154:B158"/>
    <mergeCell ref="C154:C158"/>
    <mergeCell ref="E154:E158"/>
    <mergeCell ref="F154:F158"/>
    <mergeCell ref="H154:H158"/>
    <mergeCell ref="K154:K158"/>
    <mergeCell ref="L154:L158"/>
    <mergeCell ref="Q154:Q158"/>
    <mergeCell ref="S154:S158"/>
    <mergeCell ref="V154:V158"/>
    <mergeCell ref="AA154:AA158"/>
    <mergeCell ref="A149:A153"/>
    <mergeCell ref="B149:B153"/>
    <mergeCell ref="C149:C153"/>
    <mergeCell ref="E149:E153"/>
    <mergeCell ref="F149:F153"/>
    <mergeCell ref="H149:H153"/>
    <mergeCell ref="K149:K153"/>
    <mergeCell ref="L149:L153"/>
    <mergeCell ref="Q149:Q153"/>
    <mergeCell ref="S159:S163"/>
    <mergeCell ref="V159:V163"/>
    <mergeCell ref="AA159:AA163"/>
    <mergeCell ref="A164:A168"/>
    <mergeCell ref="B164:B168"/>
    <mergeCell ref="C164:C168"/>
    <mergeCell ref="E164:E168"/>
    <mergeCell ref="F164:F168"/>
    <mergeCell ref="H164:H168"/>
    <mergeCell ref="K164:K168"/>
    <mergeCell ref="L164:L168"/>
    <mergeCell ref="Q164:Q168"/>
    <mergeCell ref="S164:S168"/>
    <mergeCell ref="V164:V168"/>
    <mergeCell ref="AA164:AA168"/>
    <mergeCell ref="A159:A163"/>
    <mergeCell ref="B159:B163"/>
    <mergeCell ref="C159:C163"/>
    <mergeCell ref="E159:E163"/>
    <mergeCell ref="F159:F163"/>
    <mergeCell ref="H159:H163"/>
    <mergeCell ref="K159:K163"/>
    <mergeCell ref="L159:L163"/>
    <mergeCell ref="Q159:Q163"/>
    <mergeCell ref="S169:S173"/>
    <mergeCell ref="V169:V173"/>
    <mergeCell ref="AA169:AA173"/>
    <mergeCell ref="A174:A178"/>
    <mergeCell ref="B174:B178"/>
    <mergeCell ref="C174:C178"/>
    <mergeCell ref="E174:E178"/>
    <mergeCell ref="F174:F178"/>
    <mergeCell ref="H174:H178"/>
    <mergeCell ref="K174:K178"/>
    <mergeCell ref="L174:L178"/>
    <mergeCell ref="Q174:Q178"/>
    <mergeCell ref="S174:S178"/>
    <mergeCell ref="V174:V178"/>
    <mergeCell ref="AA174:AA178"/>
    <mergeCell ref="A169:A173"/>
    <mergeCell ref="B169:B173"/>
    <mergeCell ref="C169:C173"/>
    <mergeCell ref="E169:E173"/>
    <mergeCell ref="F169:F173"/>
    <mergeCell ref="H169:H173"/>
    <mergeCell ref="K169:K173"/>
    <mergeCell ref="L169:L173"/>
    <mergeCell ref="Q169:Q173"/>
    <mergeCell ref="S179:S183"/>
    <mergeCell ref="V179:V183"/>
    <mergeCell ref="AA179:AA183"/>
    <mergeCell ref="A184:A188"/>
    <mergeCell ref="B184:B188"/>
    <mergeCell ref="C184:C188"/>
    <mergeCell ref="E184:E188"/>
    <mergeCell ref="F184:F188"/>
    <mergeCell ref="H184:H188"/>
    <mergeCell ref="K184:K188"/>
    <mergeCell ref="L184:L188"/>
    <mergeCell ref="Q184:Q188"/>
    <mergeCell ref="S184:S188"/>
    <mergeCell ref="V184:V188"/>
    <mergeCell ref="AA184:AA188"/>
    <mergeCell ref="A179:A183"/>
    <mergeCell ref="B179:B183"/>
    <mergeCell ref="C179:C183"/>
    <mergeCell ref="E179:E183"/>
    <mergeCell ref="F179:F183"/>
    <mergeCell ref="H179:H183"/>
    <mergeCell ref="K179:K183"/>
    <mergeCell ref="L179:L183"/>
    <mergeCell ref="Q179:Q183"/>
    <mergeCell ref="K194:K198"/>
    <mergeCell ref="L194:L198"/>
    <mergeCell ref="Q194:Q198"/>
    <mergeCell ref="S194:S198"/>
    <mergeCell ref="V194:V198"/>
    <mergeCell ref="AA194:AA198"/>
    <mergeCell ref="A189:A193"/>
    <mergeCell ref="B189:B193"/>
    <mergeCell ref="C189:C193"/>
    <mergeCell ref="E189:E193"/>
    <mergeCell ref="F189:F193"/>
    <mergeCell ref="H189:H193"/>
    <mergeCell ref="K189:K193"/>
    <mergeCell ref="L189:L193"/>
    <mergeCell ref="Q189:Q193"/>
    <mergeCell ref="S199:S203"/>
    <mergeCell ref="V199:V203"/>
    <mergeCell ref="AA199:AA203"/>
    <mergeCell ref="X99:Y99"/>
    <mergeCell ref="X100:Y100"/>
    <mergeCell ref="X101:Y101"/>
    <mergeCell ref="A199:A203"/>
    <mergeCell ref="B199:B203"/>
    <mergeCell ref="C199:C203"/>
    <mergeCell ref="E199:E203"/>
    <mergeCell ref="F199:F203"/>
    <mergeCell ref="H199:H203"/>
    <mergeCell ref="K199:K203"/>
    <mergeCell ref="L199:L203"/>
    <mergeCell ref="Q199:Q203"/>
    <mergeCell ref="S189:S193"/>
    <mergeCell ref="V189:V193"/>
    <mergeCell ref="AA189:AA193"/>
    <mergeCell ref="A194:A198"/>
    <mergeCell ref="B194:B198"/>
    <mergeCell ref="C194:C198"/>
    <mergeCell ref="E194:E198"/>
    <mergeCell ref="F194:F198"/>
    <mergeCell ref="H194:H198"/>
  </mergeCells>
  <conditionalFormatting sqref="K9:K11 V9:V11">
    <cfRule type="expression" dxfId="226" priority="2307">
      <formula>K9:K58="ZONA DE OPORTUNIDAD BENEFICIOSA"</formula>
    </cfRule>
    <cfRule type="expression" dxfId="225" priority="2309">
      <formula>K9:K58="ZONA DE OPORTUNIDAD BAJA"</formula>
    </cfRule>
    <cfRule type="expression" dxfId="224" priority="2308">
      <formula>K9:K58="ZONA DE OPORTUNIDAD MODERADA"</formula>
    </cfRule>
    <cfRule type="expression" dxfId="223" priority="2306">
      <formula>K9:K58="ZONA DE OPORTUNIDAD MUY BENEFICIOSA"</formula>
    </cfRule>
  </conditionalFormatting>
  <conditionalFormatting sqref="K12 V12">
    <cfRule type="expression" dxfId="222" priority="99">
      <formula>K12:K60="ZONA DE OPORTUNIDAD MUY BENEFICIOSA"</formula>
    </cfRule>
    <cfRule type="expression" dxfId="221" priority="100">
      <formula>K12:K60="ZONA DE OPORTUNIDAD BENEFICIOSA"</formula>
    </cfRule>
    <cfRule type="expression" dxfId="220" priority="101">
      <formula>K12:K60="ZONA DE OPORTUNIDAD MODERADA"</formula>
    </cfRule>
    <cfRule type="expression" dxfId="219" priority="125">
      <formula>K12:K60="ZONA DE RIESGO ALTA"</formula>
    </cfRule>
    <cfRule type="expression" dxfId="218" priority="127">
      <formula>K12:K60="ZONA DE RIESGO BAJA"</formula>
    </cfRule>
    <cfRule type="expression" dxfId="217" priority="102">
      <formula>K12:K60="ZONA DE OPORTUNIDAD BAJA"</formula>
    </cfRule>
    <cfRule type="expression" dxfId="216" priority="126">
      <formula>K12:K60="ZONA DE RIESGO MODERADA"</formula>
    </cfRule>
  </conditionalFormatting>
  <conditionalFormatting sqref="K13:K16 V13:V16 L14">
    <cfRule type="expression" dxfId="215" priority="157">
      <formula>K13:K60="ZONA DE RIESGO EXTREMA"</formula>
    </cfRule>
    <cfRule type="expression" dxfId="214" priority="158">
      <formula>K13:K60="ZONA DE RIESGO ALTA"</formula>
    </cfRule>
    <cfRule type="expression" dxfId="213" priority="159">
      <formula>K13:K60="ZONA DE RIESGO MODERADA"</formula>
    </cfRule>
    <cfRule type="expression" dxfId="212" priority="160">
      <formula>K13:K60="ZONA DE RIESGO BAJA"</formula>
    </cfRule>
  </conditionalFormatting>
  <conditionalFormatting sqref="K13:K16 V13:V16">
    <cfRule type="expression" dxfId="211" priority="2040">
      <formula>K13:K60="ZONA DE OPORTUNIDAD BAJA"</formula>
    </cfRule>
    <cfRule type="expression" dxfId="210" priority="2039">
      <formula>K13:K60="ZONA DE OPORTUNIDAD MODERADA"</formula>
    </cfRule>
    <cfRule type="expression" dxfId="209" priority="2038">
      <formula>K13:K60="ZONA DE OPORTUNIDAD BENEFICIOSA"</formula>
    </cfRule>
    <cfRule type="expression" dxfId="208" priority="2037">
      <formula>K13:K60="ZONA DE OPORTUNIDAD MUY BENEFICIOSA"</formula>
    </cfRule>
  </conditionalFormatting>
  <conditionalFormatting sqref="K17 V17">
    <cfRule type="expression" dxfId="207" priority="249">
      <formula>K17:K63="ZONA DE RIESGO BAJA"</formula>
    </cfRule>
    <cfRule type="expression" dxfId="206" priority="248">
      <formula>K17:K63="ZONA DE RIESGO MODERADA"</formula>
    </cfRule>
    <cfRule type="expression" dxfId="205" priority="247">
      <formula>K17:K63="ZONA DE RIESGO ALTA"</formula>
    </cfRule>
    <cfRule type="expression" dxfId="204" priority="180">
      <formula>K17:K63="ZONA DE OPORTUNIDAD BAJA"</formula>
    </cfRule>
    <cfRule type="expression" dxfId="203" priority="178">
      <formula>K17:K63="ZONA DE OPORTUNIDAD BENEFICIOSA"</formula>
    </cfRule>
    <cfRule type="expression" dxfId="202" priority="177">
      <formula>K17:K63="ZONA DE OPORTUNIDAD MUY BENEFICIOSA"</formula>
    </cfRule>
    <cfRule type="expression" dxfId="201" priority="179">
      <formula>K17:K63="ZONA DE OPORTUNIDAD MODERADA"</formula>
    </cfRule>
  </conditionalFormatting>
  <conditionalFormatting sqref="K18:K21 V18:V21 L19">
    <cfRule type="expression" dxfId="200" priority="293">
      <formula>K18:K63="ZONA DE RIESGO MODERADA"</formula>
    </cfRule>
    <cfRule type="expression" dxfId="199" priority="291">
      <formula>K18:K63="ZONA DE RIESGO EXTREMA"</formula>
    </cfRule>
    <cfRule type="expression" dxfId="198" priority="292">
      <formula>K18:K63="ZONA DE RIESGO ALTA"</formula>
    </cfRule>
    <cfRule type="expression" dxfId="197" priority="294">
      <formula>K18:K63="ZONA DE RIESGO BAJA"</formula>
    </cfRule>
  </conditionalFormatting>
  <conditionalFormatting sqref="K18:K21 V18:V21">
    <cfRule type="expression" dxfId="196" priority="1788">
      <formula>K18:K63="ZONA DE OPORTUNIDAD BENEFICIOSA"</formula>
    </cfRule>
    <cfRule type="expression" dxfId="195" priority="1787">
      <formula>K18:K63="ZONA DE OPORTUNIDAD MUY BENEFICIOSA"</formula>
    </cfRule>
    <cfRule type="expression" dxfId="194" priority="1789">
      <formula>K18:K63="ZONA DE OPORTUNIDAD MODERADA"</formula>
    </cfRule>
    <cfRule type="expression" dxfId="193" priority="1790">
      <formula>K18:K63="ZONA DE OPORTUNIDAD BAJA"</formula>
    </cfRule>
  </conditionalFormatting>
  <conditionalFormatting sqref="K22 V22">
    <cfRule type="expression" dxfId="192" priority="424">
      <formula>K22:K66="ZONA DE RIESGO ALTA"</formula>
    </cfRule>
    <cfRule type="expression" dxfId="191" priority="312">
      <formula>K22:K66="ZONA DE OPORTUNIDAD BENEFICIOSA"</formula>
    </cfRule>
    <cfRule type="expression" dxfId="190" priority="313">
      <formula>K22:K66="ZONA DE OPORTUNIDAD MODERADA"</formula>
    </cfRule>
    <cfRule type="expression" dxfId="189" priority="314">
      <formula>K22:K66="ZONA DE OPORTUNIDAD BAJA"</formula>
    </cfRule>
    <cfRule type="expression" dxfId="188" priority="426">
      <formula>K22:K66="ZONA DE RIESGO BAJA"</formula>
    </cfRule>
    <cfRule type="expression" dxfId="187" priority="425">
      <formula>K22:K66="ZONA DE RIESGO MODERADA"</formula>
    </cfRule>
    <cfRule type="expression" dxfId="186" priority="311">
      <formula>K22:K66="ZONA DE OPORTUNIDAD MUY BENEFICIOSA"</formula>
    </cfRule>
  </conditionalFormatting>
  <conditionalFormatting sqref="K23:K26 V23:V26 L24">
    <cfRule type="expression" dxfId="185" priority="482">
      <formula>K23:K66="ZONA DE RIESGO BAJA"</formula>
    </cfRule>
    <cfRule type="expression" dxfId="184" priority="481">
      <formula>K23:K66="ZONA DE RIESGO MODERADA"</formula>
    </cfRule>
    <cfRule type="expression" dxfId="183" priority="480">
      <formula>K23:K66="ZONA DE RIESGO ALTA"</formula>
    </cfRule>
    <cfRule type="expression" dxfId="182" priority="479">
      <formula>K23:K66="ZONA DE RIESGO EXTREMA"</formula>
    </cfRule>
  </conditionalFormatting>
  <conditionalFormatting sqref="K23:K26 V23:V26">
    <cfRule type="expression" dxfId="181" priority="1563">
      <formula>K23:K66="ZONA DE OPORTUNIDAD BAJA"</formula>
    </cfRule>
    <cfRule type="expression" dxfId="180" priority="1561">
      <formula>K23:K66="ZONA DE OPORTUNIDAD BENEFICIOSA"</formula>
    </cfRule>
    <cfRule type="expression" dxfId="179" priority="1560">
      <formula>K23:K66="ZONA DE OPORTUNIDAD MUY BENEFICIOSA"</formula>
    </cfRule>
    <cfRule type="expression" dxfId="178" priority="1562">
      <formula>K23:K66="ZONA DE OPORTUNIDAD MODERADA"</formula>
    </cfRule>
  </conditionalFormatting>
  <conditionalFormatting sqref="K27 V27">
    <cfRule type="expression" dxfId="177" priority="500">
      <formula>K27:K69="ZONA DE OPORTUNIDAD BENEFICIOSA"</formula>
    </cfRule>
    <cfRule type="expression" dxfId="176" priority="501">
      <formula>K27:K69="ZONA DE OPORTUNIDAD MODERADA"</formula>
    </cfRule>
    <cfRule type="expression" dxfId="175" priority="655">
      <formula>K27:K69="ZONA DE RIESGO ALTA"</formula>
    </cfRule>
    <cfRule type="expression" dxfId="174" priority="499">
      <formula>K27:K69="ZONA DE OPORTUNIDAD MUY BENEFICIOSA"</formula>
    </cfRule>
    <cfRule type="expression" dxfId="173" priority="502">
      <formula>K27:K69="ZONA DE OPORTUNIDAD BAJA"</formula>
    </cfRule>
    <cfRule type="expression" dxfId="172" priority="657">
      <formula>K27:K69="ZONA DE RIESGO BAJA"</formula>
    </cfRule>
    <cfRule type="expression" dxfId="171" priority="656">
      <formula>K27:K69="ZONA DE RIESGO MODERADA"</formula>
    </cfRule>
  </conditionalFormatting>
  <conditionalFormatting sqref="K28:K31 V28:V31 L29">
    <cfRule type="expression" dxfId="170" priority="724">
      <formula>K28:K69="ZONA DE RIESGO BAJA"</formula>
    </cfRule>
    <cfRule type="expression" dxfId="169" priority="723">
      <formula>K28:K69="ZONA DE RIESGO MODERADA"</formula>
    </cfRule>
    <cfRule type="expression" dxfId="168" priority="722">
      <formula>K28:K69="ZONA DE RIESGO ALTA"</formula>
    </cfRule>
    <cfRule type="expression" dxfId="167" priority="721">
      <formula>K28:K69="ZONA DE RIESGO EXTREMA"</formula>
    </cfRule>
  </conditionalFormatting>
  <conditionalFormatting sqref="K28:K31 V28:V31">
    <cfRule type="expression" dxfId="166" priority="1359">
      <formula>K28:K69="ZONA DE OPORTUNIDAD BAJA"</formula>
    </cfRule>
    <cfRule type="expression" dxfId="165" priority="1358">
      <formula>K28:K69="ZONA DE OPORTUNIDAD MODERADA"</formula>
    </cfRule>
    <cfRule type="expression" dxfId="164" priority="1357">
      <formula>K28:K69="ZONA DE OPORTUNIDAD BENEFICIOSA"</formula>
    </cfRule>
    <cfRule type="expression" dxfId="163" priority="1356">
      <formula>K28:K69="ZONA DE OPORTUNIDAD MUY BENEFICIOSA"</formula>
    </cfRule>
  </conditionalFormatting>
  <conditionalFormatting sqref="K32 V32">
    <cfRule type="expression" dxfId="162" priority="744">
      <formula>K32:K72="ZONA DE OPORTUNIDAD BAJA"</formula>
    </cfRule>
    <cfRule type="expression" dxfId="161" priority="743">
      <formula>K32:K72="ZONA DE OPORTUNIDAD MODERADA"</formula>
    </cfRule>
    <cfRule type="expression" dxfId="160" priority="742">
      <formula>K32:K72="ZONA DE OPORTUNIDAD BENEFICIOSA"</formula>
    </cfRule>
    <cfRule type="expression" dxfId="159" priority="741">
      <formula>K32:K72="ZONA DE OPORTUNIDAD MUY BENEFICIOSA"</formula>
    </cfRule>
    <cfRule type="expression" dxfId="158" priority="940">
      <formula>K32:K72="ZONA DE RIESGO ALTA"</formula>
    </cfRule>
    <cfRule type="expression" dxfId="157" priority="942">
      <formula>K32:K72="ZONA DE RIESGO BAJA"</formula>
    </cfRule>
    <cfRule type="expression" dxfId="156" priority="941">
      <formula>K32:K72="ZONA DE RIESGO MODERADA"</formula>
    </cfRule>
  </conditionalFormatting>
  <conditionalFormatting sqref="K33:K36 V33:V36 L34">
    <cfRule type="expression" dxfId="155" priority="1020">
      <formula>K33:K72="ZONA DE RIESGO BAJA"</formula>
    </cfRule>
    <cfRule type="expression" dxfId="154" priority="1019">
      <formula>K33:K72="ZONA DE RIESGO MODERADA"</formula>
    </cfRule>
    <cfRule type="expression" dxfId="153" priority="1018">
      <formula>K33:K72="ZONA DE RIESGO ALTA"</formula>
    </cfRule>
    <cfRule type="expression" dxfId="152" priority="1017">
      <formula>K33:K72="ZONA DE RIESGO EXTREMA"</formula>
    </cfRule>
  </conditionalFormatting>
  <conditionalFormatting sqref="K33:K36 V33:V36">
    <cfRule type="expression" dxfId="151" priority="1345">
      <formula>K33:K72="ZONA DE OPORTUNIDAD MUY BENEFICIOSA"</formula>
    </cfRule>
    <cfRule type="expression" dxfId="150" priority="1348">
      <formula>K33:K72="ZONA DE OPORTUNIDAD BAJA"</formula>
    </cfRule>
    <cfRule type="expression" dxfId="149" priority="1346">
      <formula>K33:K72="ZONA DE OPORTUNIDAD BENEFICIOSA"</formula>
    </cfRule>
    <cfRule type="expression" dxfId="148" priority="1347">
      <formula>K33:K72="ZONA DE OPORTUNIDAD MODERADA"</formula>
    </cfRule>
  </conditionalFormatting>
  <conditionalFormatting sqref="K37 V37">
    <cfRule type="expression" dxfId="147" priority="1280">
      <formula>K37:K75="ZONA DE RIESGO MODERADA"</formula>
    </cfRule>
    <cfRule type="expression" dxfId="146" priority="1281">
      <formula>K37:K75="ZONA DE RIESGO BAJA"</formula>
    </cfRule>
    <cfRule type="expression" dxfId="145" priority="1039">
      <formula>K37:K75="ZONA DE OPORTUNIDAD MODERADA"</formula>
    </cfRule>
    <cfRule type="expression" dxfId="144" priority="1037">
      <formula>K37:K75="ZONA DE OPORTUNIDAD MUY BENEFICIOSA"</formula>
    </cfRule>
    <cfRule type="expression" dxfId="143" priority="1038">
      <formula>K37:K75="ZONA DE OPORTUNIDAD BENEFICIOSA"</formula>
    </cfRule>
    <cfRule type="expression" dxfId="142" priority="1040">
      <formula>K37:K75="ZONA DE OPORTUNIDAD BAJA"</formula>
    </cfRule>
    <cfRule type="expression" dxfId="141" priority="1279">
      <formula>K37:K75="ZONA DE RIESGO ALTA"</formula>
    </cfRule>
  </conditionalFormatting>
  <conditionalFormatting sqref="K38:K41 V38:V41 L39:L41">
    <cfRule type="expression" dxfId="140" priority="2297">
      <formula>K38:K75="ZONA DE RIESGO BAJA"</formula>
    </cfRule>
    <cfRule type="expression" dxfId="139" priority="2296">
      <formula>K38:K75="ZONA DE RIESGO MODERADA"</formula>
    </cfRule>
    <cfRule type="expression" dxfId="138" priority="2295">
      <formula>K38:K75="ZONA DE RIESGO ALTA"</formula>
    </cfRule>
  </conditionalFormatting>
  <conditionalFormatting sqref="K38:K41 V38:V41">
    <cfRule type="expression" dxfId="137" priority="1337">
      <formula>K38:K75="ZONA DE OPORTUNIDAD BAJA"</formula>
    </cfRule>
    <cfRule type="expression" dxfId="136" priority="1336">
      <formula>K38:K75="ZONA DE OPORTUNIDAD MODERADA"</formula>
    </cfRule>
    <cfRule type="expression" dxfId="135" priority="1335">
      <formula>K38:K75="ZONA DE OPORTUNIDAD BENEFICIOSA"</formula>
    </cfRule>
    <cfRule type="expression" dxfId="134" priority="1334">
      <formula>K38:K75="ZONA DE OPORTUNIDAD MUY BENEFICIOSA"</formula>
    </cfRule>
  </conditionalFormatting>
  <conditionalFormatting sqref="K42:K46 V42:V46 L44:L46">
    <cfRule type="expression" dxfId="133" priority="2028">
      <formula>K42:K77="ZONA DE RIESGO BAJA"</formula>
    </cfRule>
    <cfRule type="expression" dxfId="132" priority="2026">
      <formula>K42:K77="ZONA DE RIESGO ALTA"</formula>
    </cfRule>
    <cfRule type="expression" dxfId="131" priority="2027">
      <formula>K42:K77="ZONA DE RIESGO MODERADA"</formula>
    </cfRule>
  </conditionalFormatting>
  <conditionalFormatting sqref="K42:K46 V42:V46">
    <cfRule type="expression" dxfId="130" priority="1325">
      <formula>K42:K77="ZONA DE OPORTUNIDAD MODERADA"</formula>
    </cfRule>
    <cfRule type="expression" dxfId="129" priority="1324">
      <formula>K42:K77="ZONA DE OPORTUNIDAD BENEFICIOSA"</formula>
    </cfRule>
    <cfRule type="expression" dxfId="128" priority="1326">
      <formula>K42:K77="ZONA DE OPORTUNIDAD BAJA"</formula>
    </cfRule>
    <cfRule type="expression" dxfId="127" priority="1323">
      <formula>K42:K77="ZONA DE OPORTUNIDAD MUY BENEFICIOSA"</formula>
    </cfRule>
  </conditionalFormatting>
  <conditionalFormatting sqref="K47:K51 V47:V51 L49:L51">
    <cfRule type="expression" dxfId="126" priority="1777">
      <formula>K47:K80="ZONA DE RIESGO MODERADA"</formula>
    </cfRule>
    <cfRule type="expression" dxfId="125" priority="1776">
      <formula>K47:K80="ZONA DE RIESGO ALTA"</formula>
    </cfRule>
    <cfRule type="expression" dxfId="124" priority="1778">
      <formula>K47:K80="ZONA DE RIESGO BAJA"</formula>
    </cfRule>
  </conditionalFormatting>
  <conditionalFormatting sqref="K47:K51 V47:V51">
    <cfRule type="expression" dxfId="123" priority="1314">
      <formula>K47:K80="ZONA DE OPORTUNIDAD MODERADA"</formula>
    </cfRule>
    <cfRule type="expression" dxfId="122" priority="1312">
      <formula>K47:K80="ZONA DE OPORTUNIDAD MUY BENEFICIOSA"</formula>
    </cfRule>
    <cfRule type="expression" dxfId="121" priority="1315">
      <formula>K47:K80="ZONA DE OPORTUNIDAD BAJA"</formula>
    </cfRule>
    <cfRule type="expression" dxfId="120" priority="1313">
      <formula>K47:K80="ZONA DE OPORTUNIDAD BENEFICIOSA"</formula>
    </cfRule>
  </conditionalFormatting>
  <conditionalFormatting sqref="K52:K56 V52:V56 K59:K61 V59:V61 K64:K66 V64:V66 K69:K71 V69:V71 K74:K76 V74:V76 K79:K81 V79:V81 K84:K86 V84:V86 K89:K91 V89:V91 K94:K96 V94:V96 K99:K101 V99:V101 K104:K106 V104:V106 K109:K111 V109:V111 K114:K116 V114:V116 K119:K121 V119:V121 K124:K126 V124:V126 K129:K131 V129:V131 K134:K136 V134:V136 K139:K141 V139:V141 K144:K146 V144:V146 K149:K151 V149:V151 K154:K156 V154:V156 K159:K161 V159:V161 K164:K166 V164:V166 K169:K171 V169:V171 K174:K176 V174:V176 K179:K181 V179:V181 K184:K186 V184:V186 K189:K191 V189:V191 K194:K196 V194:V196 K199:K201 V199:V201">
    <cfRule type="expression" dxfId="119" priority="1293">
      <formula>K52:K83="ZONA DE OPORTUNIDAD BAJA"</formula>
    </cfRule>
    <cfRule type="expression" dxfId="118" priority="1290">
      <formula>K52:K83="ZONA DE OPORTUNIDAD MUY BENEFICIOSA"</formula>
    </cfRule>
    <cfRule type="expression" dxfId="117" priority="1291">
      <formula>K52:K83="ZONA DE OPORTUNIDAD BENEFICIOSA"</formula>
    </cfRule>
    <cfRule type="expression" dxfId="116" priority="1292">
      <formula>K52:K83="ZONA DE OPORTUNIDAD MODERADA"</formula>
    </cfRule>
  </conditionalFormatting>
  <conditionalFormatting sqref="K52:K56 V52:V56 L54:L56 K59:L61 V59:V61 K64:L66 V64:V66 K69:L71 V69:V71 K74:L76 V74:V76 K79:L81 V79:V81 K84:L86 V84:V86 K89:L91 V89:V91 K94:L96 V94:V96 K99:L101 V99:V101 K104:L106 V104:V106 K109:L111 V109:V111 K114:L116 V114:V116 K119:L121 V119:V121 K124:L126 V124:V126 K129:L131 V129:V131 K134:L136 V134:V136 K139:L141 V139:V141 K144:L146 V144:V146 K149:L151 V149:V151 K154:L156 V154:V156 K159:L161 V159:V161 K164:L166 V164:V166 K169:L171 V169:V171 K174:L176 V174:V176 K179:L181 V179:V181 K184:L186 V184:V186 K189:L191 V189:V191 K194:L196 V194:V196 K199:L201 V199:V201">
    <cfRule type="expression" dxfId="115" priority="78">
      <formula>K52:K83="ZONA DE RIESGO BAJA"</formula>
    </cfRule>
    <cfRule type="expression" dxfId="114" priority="77">
      <formula>K52:K83="ZONA DE RIESGO MODERADA"</formula>
    </cfRule>
    <cfRule type="expression" dxfId="113" priority="75">
      <formula>K52:K83="ZONA DE RIESGO EXTREMA"</formula>
    </cfRule>
    <cfRule type="expression" dxfId="112" priority="76">
      <formula>K52:K83="ZONA DE RIESGO ALTA"</formula>
    </cfRule>
  </conditionalFormatting>
  <conditionalFormatting sqref="K57:K58 V57:V58 K62:K63 V62:V63 K67:K68 V67:V68 K72:K73 V72:V73 K77:K78 V77:V78 K82:K83 V82:V83 K87:K88 V87:V88 K92:K93 V92:V93 K97:K98 V97:V98 K102:K103 V102:V103 K107:K108 V107:V108 K112:K113 V112:V113 K117:K118 V117:V118 K122:K123 V122:V123 K127:K128 V127:V128 K132:K133 V132:V133 K137:K138 V137:V138 K142:K143 V142:V143 K147:K148 V147:V148 K152:K153 V152:V153 K157:K158 V157:V158 K162:K163 V162:V163 K167:K168 V167:V168 K172:K173 V172:V173 K177:K178 V177:V178 K182:K183 V182:V183 K187:K188 V187:V188 K192:K193 V192:V193 K197:K198 V197:V198 K202:K203 V202:V203">
    <cfRule type="expression" dxfId="111" priority="2055">
      <formula>K57:K86="ZONA DE RIESGO BAJA"</formula>
    </cfRule>
    <cfRule type="expression" dxfId="110" priority="70">
      <formula>K57:K86="ZONA DE OPORTUNIDAD BAJA"</formula>
    </cfRule>
    <cfRule type="expression" dxfId="109" priority="69">
      <formula>K57:K86="ZONA DE OPORTUNIDAD MODERADA"</formula>
    </cfRule>
    <cfRule type="expression" dxfId="108" priority="68">
      <formula>K57:K86="ZONA DE OPORTUNIDAD BENEFICIOSA"</formula>
    </cfRule>
    <cfRule type="expression" dxfId="107" priority="2054">
      <formula>K57:K86="ZONA DE RIESGO MODERADA"</formula>
    </cfRule>
    <cfRule type="expression" dxfId="106" priority="2052">
      <formula>K57:K86="ZONA DE RIESGO EXTREMA"</formula>
    </cfRule>
    <cfRule type="expression" dxfId="105" priority="2053">
      <formula>K57:K86="ZONA DE RIESGO ALTA"</formula>
    </cfRule>
  </conditionalFormatting>
  <conditionalFormatting sqref="K9:L9 V9:V11 K10:K11">
    <cfRule type="expression" dxfId="104" priority="79">
      <formula>K9:K58="ZONA DE RIESGO EXTREMA"</formula>
    </cfRule>
    <cfRule type="expression" dxfId="103" priority="82">
      <formula>K9:K58="ZONA DE RIESGO BAJA"</formula>
    </cfRule>
    <cfRule type="expression" dxfId="102" priority="81">
      <formula>K9:K58="ZONA DE RIESGO MODERADA"</formula>
    </cfRule>
    <cfRule type="expression" dxfId="101" priority="80">
      <formula>K9:K58="ZONA DE RIESGO ALTA"</formula>
    </cfRule>
  </conditionalFormatting>
  <conditionalFormatting sqref="N9:P13">
    <cfRule type="expression" dxfId="100" priority="51">
      <formula>$C$9="Oportunidad"</formula>
    </cfRule>
  </conditionalFormatting>
  <conditionalFormatting sqref="N14:P18">
    <cfRule type="expression" dxfId="99" priority="38">
      <formula>$C$14="Oportunidad"</formula>
    </cfRule>
  </conditionalFormatting>
  <conditionalFormatting sqref="N19:P23">
    <cfRule type="expression" dxfId="98" priority="37">
      <formula>$C$19="Oportunidad"</formula>
    </cfRule>
  </conditionalFormatting>
  <conditionalFormatting sqref="N24:P28">
    <cfRule type="expression" dxfId="97" priority="48">
      <formula>$C$24="Oportunidad"</formula>
    </cfRule>
  </conditionalFormatting>
  <conditionalFormatting sqref="N29:P33">
    <cfRule type="expression" dxfId="96" priority="35">
      <formula>$C$29="Oportunidad"</formula>
    </cfRule>
  </conditionalFormatting>
  <conditionalFormatting sqref="N34:P38">
    <cfRule type="expression" dxfId="95" priority="34">
      <formula>$C$34="Oportunidad"</formula>
    </cfRule>
  </conditionalFormatting>
  <conditionalFormatting sqref="N39:P43">
    <cfRule type="expression" dxfId="94" priority="33">
      <formula>$C$39="Oportunidad"</formula>
    </cfRule>
  </conditionalFormatting>
  <conditionalFormatting sqref="N44:P48">
    <cfRule type="expression" dxfId="93" priority="32">
      <formula>$C$44="Oportunidad"</formula>
    </cfRule>
  </conditionalFormatting>
  <conditionalFormatting sqref="N49:P53">
    <cfRule type="expression" dxfId="92" priority="31">
      <formula>$C$49="Oportunidad"</formula>
    </cfRule>
  </conditionalFormatting>
  <conditionalFormatting sqref="N54:P58">
    <cfRule type="expression" dxfId="91" priority="29">
      <formula>$C$54="Oportunidad"</formula>
    </cfRule>
  </conditionalFormatting>
  <conditionalFormatting sqref="N59:P63">
    <cfRule type="expression" dxfId="90" priority="30">
      <formula>$C$59="Oportunidad"</formula>
    </cfRule>
  </conditionalFormatting>
  <conditionalFormatting sqref="N64:P64 O65:P68 N65:N73">
    <cfRule type="expression" dxfId="89" priority="28">
      <formula>$C$64="Oportunidad"</formula>
    </cfRule>
  </conditionalFormatting>
  <conditionalFormatting sqref="N74:P78">
    <cfRule type="expression" dxfId="88" priority="26">
      <formula>$C$74="Oportunidad"</formula>
    </cfRule>
  </conditionalFormatting>
  <conditionalFormatting sqref="N79:P83">
    <cfRule type="expression" dxfId="87" priority="25">
      <formula>$C$79="Oportunidad"</formula>
    </cfRule>
  </conditionalFormatting>
  <conditionalFormatting sqref="N84:P88">
    <cfRule type="expression" dxfId="86" priority="24">
      <formula>$C$84="Oportunidad"</formula>
    </cfRule>
  </conditionalFormatting>
  <conditionalFormatting sqref="N89:P93">
    <cfRule type="expression" dxfId="85" priority="23">
      <formula>$C$89="Oportunidad"</formula>
    </cfRule>
  </conditionalFormatting>
  <conditionalFormatting sqref="N94:P98">
    <cfRule type="expression" dxfId="84" priority="22">
      <formula>$C$94="Oportunidad"</formula>
    </cfRule>
  </conditionalFormatting>
  <conditionalFormatting sqref="N99:P103">
    <cfRule type="expression" dxfId="83" priority="21">
      <formula>$C$99="Oportunidad"</formula>
    </cfRule>
  </conditionalFormatting>
  <conditionalFormatting sqref="N104:P108">
    <cfRule type="expression" dxfId="82" priority="20">
      <formula>$C$104="Oportunidad"</formula>
    </cfRule>
  </conditionalFormatting>
  <conditionalFormatting sqref="N109:P113">
    <cfRule type="expression" dxfId="81" priority="19">
      <formula>$C$109="Oportunidad"</formula>
    </cfRule>
  </conditionalFormatting>
  <conditionalFormatting sqref="N114:P118">
    <cfRule type="expression" dxfId="80" priority="18">
      <formula>$C$114="Oportunidad"</formula>
    </cfRule>
  </conditionalFormatting>
  <conditionalFormatting sqref="N119:P123">
    <cfRule type="expression" dxfId="79" priority="17">
      <formula>$C$119="Oportunidad"</formula>
    </cfRule>
  </conditionalFormatting>
  <conditionalFormatting sqref="N124:P128">
    <cfRule type="expression" dxfId="78" priority="16">
      <formula>$C$124="Oportunidad"</formula>
    </cfRule>
  </conditionalFormatting>
  <conditionalFormatting sqref="N129:P133">
    <cfRule type="expression" dxfId="77" priority="15">
      <formula>$C$129="Oportunidad"</formula>
    </cfRule>
  </conditionalFormatting>
  <conditionalFormatting sqref="N134:P138">
    <cfRule type="expression" dxfId="76" priority="14">
      <formula>$C$134="Oportunidad"</formula>
    </cfRule>
  </conditionalFormatting>
  <conditionalFormatting sqref="N139:P143">
    <cfRule type="expression" dxfId="75" priority="13">
      <formula>$C$139="Oportunidad"</formula>
    </cfRule>
  </conditionalFormatting>
  <conditionalFormatting sqref="N144:P148">
    <cfRule type="expression" dxfId="74" priority="12">
      <formula>$C$144="Oportunidad"</formula>
    </cfRule>
  </conditionalFormatting>
  <conditionalFormatting sqref="N149:P153">
    <cfRule type="expression" dxfId="73" priority="11">
      <formula>$C$149="Oportunidad"</formula>
    </cfRule>
  </conditionalFormatting>
  <conditionalFormatting sqref="N154:P158">
    <cfRule type="expression" dxfId="72" priority="10">
      <formula>$C$154="Oportunidad"</formula>
    </cfRule>
  </conditionalFormatting>
  <conditionalFormatting sqref="N159:P163">
    <cfRule type="expression" dxfId="71" priority="9">
      <formula>$C$159="Oportunidad"</formula>
    </cfRule>
  </conditionalFormatting>
  <conditionalFormatting sqref="N164:P168">
    <cfRule type="expression" dxfId="70" priority="8">
      <formula>$C$164="Oportunidad"</formula>
    </cfRule>
  </conditionalFormatting>
  <conditionalFormatting sqref="N169:P173">
    <cfRule type="expression" dxfId="69" priority="7">
      <formula>$C$169="Oportunidad"</formula>
    </cfRule>
  </conditionalFormatting>
  <conditionalFormatting sqref="N174:P178">
    <cfRule type="expression" dxfId="68" priority="6">
      <formula>$C$174="Oportunidad"</formula>
    </cfRule>
  </conditionalFormatting>
  <conditionalFormatting sqref="N179:P183">
    <cfRule type="expression" dxfId="67" priority="5">
      <formula>$C$179="Oportunidad"</formula>
    </cfRule>
  </conditionalFormatting>
  <conditionalFormatting sqref="N184:P188">
    <cfRule type="expression" dxfId="66" priority="4">
      <formula>$C$184="Oportunidad"</formula>
    </cfRule>
  </conditionalFormatting>
  <conditionalFormatting sqref="N189:P193">
    <cfRule type="expression" dxfId="65" priority="3">
      <formula>$C$189="Oportunidad"</formula>
    </cfRule>
  </conditionalFormatting>
  <conditionalFormatting sqref="N194:P198">
    <cfRule type="expression" dxfId="64" priority="2">
      <formula>$C$194="Oportunidad"</formula>
    </cfRule>
  </conditionalFormatting>
  <conditionalFormatting sqref="N199:P203">
    <cfRule type="expression" dxfId="63" priority="1">
      <formula>$C$199="Oportunidad"</formula>
    </cfRule>
  </conditionalFormatting>
  <conditionalFormatting sqref="O54:P203">
    <cfRule type="expression" dxfId="62" priority="42">
      <formula>$C$59="Oportunidad"</formula>
    </cfRule>
  </conditionalFormatting>
  <conditionalFormatting sqref="O69:P73">
    <cfRule type="expression" dxfId="61" priority="27">
      <formula>$C$69="Oportunidad"</formula>
    </cfRule>
  </conditionalFormatting>
  <conditionalFormatting sqref="Q9:Q11">
    <cfRule type="expression" dxfId="60" priority="2314">
      <formula>C9:C58="Oportunidad"</formula>
    </cfRule>
  </conditionalFormatting>
  <conditionalFormatting sqref="Q12">
    <cfRule type="expression" dxfId="59" priority="115">
      <formula>C12:C60="Oportunidad"</formula>
    </cfRule>
  </conditionalFormatting>
  <conditionalFormatting sqref="Q13:Q16">
    <cfRule type="expression" dxfId="58" priority="2045">
      <formula>C13:C60="Oportunidad"</formula>
    </cfRule>
  </conditionalFormatting>
  <conditionalFormatting sqref="Q17">
    <cfRule type="expression" dxfId="57" priority="193">
      <formula>C17:C63="Oportunidad"</formula>
    </cfRule>
  </conditionalFormatting>
  <conditionalFormatting sqref="Q18:Q21">
    <cfRule type="expression" dxfId="56" priority="1795">
      <formula>C18:C63="Oportunidad"</formula>
    </cfRule>
  </conditionalFormatting>
  <conditionalFormatting sqref="Q22">
    <cfRule type="expression" dxfId="55" priority="327">
      <formula>C22:C66="Oportunidad"</formula>
    </cfRule>
  </conditionalFormatting>
  <conditionalFormatting sqref="Q23:Q26">
    <cfRule type="expression" dxfId="54" priority="1568">
      <formula>C23:C66="Oportunidad"</formula>
    </cfRule>
  </conditionalFormatting>
  <conditionalFormatting sqref="Q27">
    <cfRule type="expression" dxfId="53" priority="515">
      <formula>C27:C69="Oportunidad"</formula>
    </cfRule>
  </conditionalFormatting>
  <conditionalFormatting sqref="Q28:Q31">
    <cfRule type="expression" dxfId="52" priority="1364">
      <formula>C28:C69="Oportunidad"</formula>
    </cfRule>
  </conditionalFormatting>
  <conditionalFormatting sqref="Q32">
    <cfRule type="expression" dxfId="51" priority="757">
      <formula>C32:C72="Oportunidad"</formula>
    </cfRule>
  </conditionalFormatting>
  <conditionalFormatting sqref="Q33:Q36">
    <cfRule type="expression" dxfId="50" priority="1353">
      <formula>C33:C72="Oportunidad"</formula>
    </cfRule>
  </conditionalFormatting>
  <conditionalFormatting sqref="Q37">
    <cfRule type="expression" dxfId="49" priority="1053">
      <formula>C37:C75="Oportunidad"</formula>
    </cfRule>
  </conditionalFormatting>
  <conditionalFormatting sqref="Q38:Q41">
    <cfRule type="expression" dxfId="48" priority="1342">
      <formula>C38:C75="Oportunidad"</formula>
    </cfRule>
  </conditionalFormatting>
  <conditionalFormatting sqref="Q42:Q46">
    <cfRule type="expression" dxfId="47" priority="1331">
      <formula>C42:C77="Oportunidad"</formula>
    </cfRule>
  </conditionalFormatting>
  <conditionalFormatting sqref="Q47:Q51">
    <cfRule type="expression" dxfId="46" priority="1320">
      <formula>C47:C80="Oportunidad"</formula>
    </cfRule>
  </conditionalFormatting>
  <conditionalFormatting sqref="Q52:Q56 Q59:Q61 Q64:Q66 Q69:Q71 Q74:Q76 Q79:Q81 Q84:Q86 Q89:Q91 Q94:Q96 Q99:Q101 Q104:Q106 Q109:Q111 Q114:Q116 Q119:Q121 Q124:Q126 Q129:Q131 Q134:Q136 Q139:Q141 Q144:Q146 Q149:Q151 Q154:Q156 Q159:Q161 Q164:Q166 Q169:Q171 Q174:Q176 Q179:Q181 Q184:Q186 Q189:Q191 Q194:Q196 Q199:Q201">
    <cfRule type="expression" dxfId="45" priority="1306">
      <formula>C52:C83="Oportunidad"</formula>
    </cfRule>
  </conditionalFormatting>
  <conditionalFormatting sqref="Q57:Q58 Q62:Q63 Q67:Q68 Q72:Q73 Q77:Q78 Q82:Q83 Q87:Q88 Q92:Q93 Q97:Q98 Q102:Q103 Q107:Q108 Q112:Q113 Q117:Q118 Q122:Q123 Q127:Q128 Q132:Q133 Q137:Q138 Q142:Q143 Q147:Q148 Q152:Q153 Q157:Q158 Q162:Q163 Q167:Q168 Q172:Q173 Q177:Q178 Q182:Q183 Q187:Q188 Q192:Q193 Q197:Q198 Q202:Q203">
    <cfRule type="expression" dxfId="44" priority="41">
      <formula>C57:C86="Oportunidad"</formula>
    </cfRule>
  </conditionalFormatting>
  <conditionalFormatting sqref="S9:S11">
    <cfRule type="expression" dxfId="43" priority="2315">
      <formula>C9:C58="Oportunidad"</formula>
    </cfRule>
  </conditionalFormatting>
  <conditionalFormatting sqref="S12">
    <cfRule type="expression" dxfId="42" priority="117">
      <formula>C12:C60="Oportunidad"</formula>
    </cfRule>
  </conditionalFormatting>
  <conditionalFormatting sqref="S13:S16">
    <cfRule type="expression" dxfId="41" priority="2046">
      <formula>C13:C60="Oportunidad"</formula>
    </cfRule>
  </conditionalFormatting>
  <conditionalFormatting sqref="S17">
    <cfRule type="expression" dxfId="40" priority="195">
      <formula>C17:C63="Oportunidad"</formula>
    </cfRule>
  </conditionalFormatting>
  <conditionalFormatting sqref="S18:S21">
    <cfRule type="expression" dxfId="39" priority="1796">
      <formula>C18:C63="Oportunidad"</formula>
    </cfRule>
  </conditionalFormatting>
  <conditionalFormatting sqref="S22">
    <cfRule type="expression" dxfId="38" priority="329">
      <formula>C22:C66="Oportunidad"</formula>
    </cfRule>
  </conditionalFormatting>
  <conditionalFormatting sqref="S23:S26">
    <cfRule type="expression" dxfId="37" priority="1569">
      <formula>C23:C66="Oportunidad"</formula>
    </cfRule>
  </conditionalFormatting>
  <conditionalFormatting sqref="S27">
    <cfRule type="expression" dxfId="36" priority="517">
      <formula>C27:C69="Oportunidad"</formula>
    </cfRule>
  </conditionalFormatting>
  <conditionalFormatting sqref="S28:S31">
    <cfRule type="expression" dxfId="35" priority="1365">
      <formula>C28:C69="Oportunidad"</formula>
    </cfRule>
  </conditionalFormatting>
  <conditionalFormatting sqref="S32">
    <cfRule type="expression" dxfId="34" priority="759">
      <formula>C32:C72="Oportunidad"</formula>
    </cfRule>
  </conditionalFormatting>
  <conditionalFormatting sqref="S33:S36">
    <cfRule type="expression" dxfId="33" priority="1354">
      <formula>C33:C72="Oportunidad"</formula>
    </cfRule>
  </conditionalFormatting>
  <conditionalFormatting sqref="S37">
    <cfRule type="expression" dxfId="32" priority="1055">
      <formula>C37:C75="Oportunidad"</formula>
    </cfRule>
  </conditionalFormatting>
  <conditionalFormatting sqref="S38:S41">
    <cfRule type="expression" dxfId="31" priority="1343">
      <formula>C38:C75="Oportunidad"</formula>
    </cfRule>
  </conditionalFormatting>
  <conditionalFormatting sqref="S42:S46">
    <cfRule type="expression" dxfId="30" priority="1332">
      <formula>C42:C77="Oportunidad"</formula>
    </cfRule>
  </conditionalFormatting>
  <conditionalFormatting sqref="S47:S51">
    <cfRule type="expression" dxfId="29" priority="1321">
      <formula>C47:C80="Oportunidad"</formula>
    </cfRule>
  </conditionalFormatting>
  <conditionalFormatting sqref="S52:S56 S59:S61 S64:S66 S69:S71 S74:S76 S79:S81 S84:S86 S89:S91 S94:S96 S99:S101 S104:S106 S109:S111 S114:S116 S119:S121 S124:S126 S129:S131 S134:S136 S139:S141 S144:S146 S149:S151 S154:S156 S159:S161 S164:S166 S169:S171 S174:S176 S179:S181 S184:S186 S189:S191 S194:S196 S199:S201">
    <cfRule type="expression" dxfId="28" priority="1308">
      <formula>C52:C83="Oportunidad"</formula>
    </cfRule>
  </conditionalFormatting>
  <conditionalFormatting sqref="S57:S58 S62:S63 S67:S68 S72:S73 S77:S78 S82:S83 S87:S88 S92:S93 S97:S98 S102:S103 S107:S108 S112:S113 S117:S118 S122:S123 S127:S128 S132:S133 S137:S138 S142:S143 S147:S148 S152:S153 S157:S158 S162:S163 S167:S168 S172:S173 S177:S178 S182:S183 S187:S188 S192:S193 S197:S198 S202:S203">
    <cfRule type="expression" dxfId="27" priority="40">
      <formula>C57:C86="Oportunidad"</formula>
    </cfRule>
  </conditionalFormatting>
  <conditionalFormatting sqref="V9:V11">
    <cfRule type="expression" dxfId="26" priority="2316">
      <formula>C9:C58="Oportunidad"</formula>
    </cfRule>
  </conditionalFormatting>
  <conditionalFormatting sqref="V12 K12">
    <cfRule type="expression" dxfId="25" priority="124">
      <formula>K12:K60="ZONA DE RIESGO EXTREMA"</formula>
    </cfRule>
  </conditionalFormatting>
  <conditionalFormatting sqref="V12">
    <cfRule type="expression" dxfId="24" priority="119">
      <formula>C12:C60="Oportunidad"</formula>
    </cfRule>
  </conditionalFormatting>
  <conditionalFormatting sqref="V13:V16">
    <cfRule type="expression" dxfId="23" priority="2047">
      <formula>C13:C60="Oportunidad"</formula>
    </cfRule>
  </conditionalFormatting>
  <conditionalFormatting sqref="V17 K17">
    <cfRule type="expression" dxfId="22" priority="246">
      <formula>K17:K63="ZONA DE RIESGO EXTREMA"</formula>
    </cfRule>
  </conditionalFormatting>
  <conditionalFormatting sqref="V17">
    <cfRule type="expression" dxfId="21" priority="197">
      <formula>C17:C63="Oportunidad"</formula>
    </cfRule>
  </conditionalFormatting>
  <conditionalFormatting sqref="V18:V21">
    <cfRule type="expression" dxfId="20" priority="1797">
      <formula>C18:C63="Oportunidad"</formula>
    </cfRule>
  </conditionalFormatting>
  <conditionalFormatting sqref="V22 K22">
    <cfRule type="expression" dxfId="19" priority="423">
      <formula>K22:K66="ZONA DE RIESGO EXTREMA"</formula>
    </cfRule>
  </conditionalFormatting>
  <conditionalFormatting sqref="V22">
    <cfRule type="expression" dxfId="18" priority="331">
      <formula>C22:C66="Oportunidad"</formula>
    </cfRule>
  </conditionalFormatting>
  <conditionalFormatting sqref="V23:V26">
    <cfRule type="expression" dxfId="17" priority="1570">
      <formula>C23:C66="Oportunidad"</formula>
    </cfRule>
  </conditionalFormatting>
  <conditionalFormatting sqref="V27 K27">
    <cfRule type="expression" dxfId="16" priority="654">
      <formula>K27:K69="ZONA DE RIESGO EXTREMA"</formula>
    </cfRule>
  </conditionalFormatting>
  <conditionalFormatting sqref="V27">
    <cfRule type="expression" dxfId="15" priority="519">
      <formula>C27:C69="Oportunidad"</formula>
    </cfRule>
  </conditionalFormatting>
  <conditionalFormatting sqref="V28:V31">
    <cfRule type="expression" dxfId="14" priority="1366">
      <formula>C28:C69="Oportunidad"</formula>
    </cfRule>
  </conditionalFormatting>
  <conditionalFormatting sqref="V32 K32">
    <cfRule type="expression" dxfId="13" priority="939">
      <formula>K32:K72="ZONA DE RIESGO EXTREMA"</formula>
    </cfRule>
  </conditionalFormatting>
  <conditionalFormatting sqref="V32">
    <cfRule type="expression" dxfId="12" priority="761">
      <formula>C32:C72="Oportunidad"</formula>
    </cfRule>
  </conditionalFormatting>
  <conditionalFormatting sqref="V33:V36">
    <cfRule type="expression" dxfId="11" priority="1355">
      <formula>C33:C72="Oportunidad"</formula>
    </cfRule>
  </conditionalFormatting>
  <conditionalFormatting sqref="V37 K37">
    <cfRule type="expression" dxfId="10" priority="1278">
      <formula>K37:K75="ZONA DE RIESGO EXTREMA"</formula>
    </cfRule>
  </conditionalFormatting>
  <conditionalFormatting sqref="V37">
    <cfRule type="expression" dxfId="9" priority="1057">
      <formula>C37:C75="Oportunidad"</formula>
    </cfRule>
  </conditionalFormatting>
  <conditionalFormatting sqref="V38:V41 K38:K41 L39:L41">
    <cfRule type="expression" dxfId="8" priority="2294">
      <formula>K38:K75="ZONA DE RIESGO EXTREMA"</formula>
    </cfRule>
  </conditionalFormatting>
  <conditionalFormatting sqref="V38:V41">
    <cfRule type="expression" dxfId="7" priority="1344">
      <formula>C38:C75="Oportunidad"</formula>
    </cfRule>
  </conditionalFormatting>
  <conditionalFormatting sqref="V42:V46 K42:K46 L44:L46">
    <cfRule type="expression" dxfId="6" priority="2025">
      <formula>K42:K77="ZONA DE RIESGO EXTREMA"</formula>
    </cfRule>
  </conditionalFormatting>
  <conditionalFormatting sqref="V42:V46">
    <cfRule type="expression" dxfId="5" priority="1333">
      <formula>C42:C77="Oportunidad"</formula>
    </cfRule>
  </conditionalFormatting>
  <conditionalFormatting sqref="V47:V51 K47:K51 L49:L51">
    <cfRule type="expression" dxfId="4" priority="1775">
      <formula>K47:K80="ZONA DE RIESGO EXTREMA"</formula>
    </cfRule>
  </conditionalFormatting>
  <conditionalFormatting sqref="V47:V51">
    <cfRule type="expression" dxfId="3" priority="1322">
      <formula>C47:C80="Oportunidad"</formula>
    </cfRule>
  </conditionalFormatting>
  <conditionalFormatting sqref="V52:V56 V59:V61 V64:V66 V69:V71 V74:V76 V79:V81 V84:V86 V89:V91 V94:V96 V99:V101 V104:V106 V109:V111 V114:V116 V119:V121 V124:V126 V129:V131 V134:V136 V139:V141 V144:V146 V149:V151 V154:V156 V159:V161 V164:V166 V169:V171 V174:V176 V179:V181 V184:V186 V189:V191 V194:V196 V199:V201">
    <cfRule type="expression" dxfId="2" priority="1310">
      <formula>C52:C83="Oportunidad"</formula>
    </cfRule>
  </conditionalFormatting>
  <conditionalFormatting sqref="V57:V58 V62:V63 V67:V68 V72:V73 V77:V78 V82:V83 V87:V88 V92:V93 V97:V98 V102:V103 V107:V108 V112:V113 V117:V118 V122:V123 V127:V128 V132:V133 V137:V138 V142:V143 V147:V148 V152:V153 V157:V158 V162:V163 V167:V168 V172:V173 V177:V178 V182:V183 V187:V188 V192:V193 V197:V198 V202:V203 K57:K58 K62:K63 K67:K68 K72:K73 K77:K78 K82:K83 K87:K88 K92:K93 K97:K98 K102:K103 K107:K108 K112:K113 K117:K118 K122:K123 K127:K128 K132:K133 K137:K138 K142:K143 K147:K148 K152:K153 K157:K158 K162:K163 K167:K168 K172:K173 K177:K178 K182:K183 K187:K188 K192:K193 K197:K198 K202:K203">
    <cfRule type="expression" dxfId="1" priority="67">
      <formula>K57:K86="ZONA DE OPORTUNIDAD MUY BENEFICIOSA"</formula>
    </cfRule>
  </conditionalFormatting>
  <conditionalFormatting sqref="V57:V58 V62:V63 V67:V68 V72:V73 V77:V78 V82:V83 V87:V88 V92:V93 V97:V98 V102:V103 V107:V108 V112:V113 V117:V118 V122:V123 V127:V128 V132:V133 V137:V138 V142:V143 V147:V148 V152:V153 V157:V158 V162:V163 V167:V168 V172:V173 V177:V178 V182:V183 V187:V188 V192:V193 V197:V198 V202:V203">
    <cfRule type="expression" dxfId="0" priority="39">
      <formula>C57:C86="Oportunidad"</formula>
    </cfRule>
  </conditionalFormatting>
  <hyperlinks>
    <hyperlink ref="N7:P7" location="'Evaluación Controles'!A1" display="EVALUACIÓN DE CONTROLES" xr:uid="{00000000-0004-0000-0100-000000000000}"/>
    <hyperlink ref="H7" location="'Determina Impacto R. Corrupción'!A1" display="ASIGNACIÓN IMPACTO" xr:uid="{00000000-0004-0000-0100-000001000000}"/>
  </hyperlinks>
  <pageMargins left="0.70866141732283472" right="0.19685039370078741" top="0.74803149606299213" bottom="0.74803149606299213" header="0.31496062992125984" footer="0.31496062992125984"/>
  <pageSetup paperSize="5" scale="48" orientation="landscape" horizontalDpi="4294967293" verticalDpi="300" r:id="rId1"/>
  <headerFooter>
    <oddHeader>&amp;L&amp;G&amp;C&amp;"-,Negrita"UNIVERSIDAD DE SUCRE
MAPA DE RIESGOS Y OPORTUNIDADES&amp;R&amp;"-,Negrita"VERSIÓN: 3.0
CÓDIGO: FOR-PI-019
VIGENCIA:28/05/2018</oddHeader>
  </headerFooter>
  <rowBreaks count="2" manualBreakCount="2">
    <brk id="28" max="16383" man="1"/>
    <brk id="83" max="16383" man="1"/>
  </rowBreaks>
  <legacyDrawing r:id="rId2"/>
  <legacyDrawingHF r:id="rId3"/>
  <extLst>
    <ext xmlns:x14="http://schemas.microsoft.com/office/spreadsheetml/2009/9/main" uri="{CCE6A557-97BC-4b89-ADB6-D9C93CAAB3DF}">
      <x14:dataValidations xmlns:xm="http://schemas.microsoft.com/office/excel/2006/main" count="44">
        <x14:dataValidation type="list" allowBlank="1" showInputMessage="1" showErrorMessage="1" xr:uid="{00000000-0002-0000-0100-000000000000}">
          <x14:formula1>
            <xm:f>IF($C$9="Oportunidad",'Etapa 2 - Análisis'!$T$26,'Etapa 3 - Valoración'!$M$3:$M$5)</xm:f>
          </x14:formula1>
          <xm:sqref>N15:N18 N9:N13</xm:sqref>
        </x14:dataValidation>
        <x14:dataValidation type="list" allowBlank="1" showInputMessage="1" showErrorMessage="1" xr:uid="{00000000-0002-0000-0100-000001000000}">
          <x14:formula1>
            <xm:f>IF($C$24="Oportunidad",'Etapa 2 - Análisis'!$T$26,'Etapa 3 - Valoración'!$M$3:$M$5)</xm:f>
          </x14:formula1>
          <xm:sqref>N24:N28</xm:sqref>
        </x14:dataValidation>
        <x14:dataValidation type="list" allowBlank="1" showInputMessage="1" showErrorMessage="1" xr:uid="{00000000-0002-0000-0100-000002000000}">
          <x14:formula1>
            <xm:f>IF($C$39="Oportunidad",'Etapa 2 - Análisis'!$T$26,'Etapa 3 - Valoración'!$M$3:$M$5)</xm:f>
          </x14:formula1>
          <xm:sqref>N39:N43</xm:sqref>
        </x14:dataValidation>
        <x14:dataValidation type="list" allowBlank="1" showInputMessage="1" showErrorMessage="1" xr:uid="{00000000-0002-0000-0100-000003000000}">
          <x14:formula1>
            <xm:f>'Etapa 1 - Identificación'!$I$5:$I$14</xm:f>
          </x14:formula1>
          <xm:sqref>C9:C203</xm:sqref>
        </x14:dataValidation>
        <x14:dataValidation type="list" allowBlank="1" showInputMessage="1" showErrorMessage="1" xr:uid="{00000000-0002-0000-0100-000004000000}">
          <x14:formula1>
            <xm:f>IF(C9="Oportunidad",'Etapa 2 - Análisis'!$T$21:$T$24,'Etapa 2 - Análisis'!$T$3:$T$8)</xm:f>
          </x14:formula1>
          <xm:sqref>F9:F203</xm:sqref>
        </x14:dataValidation>
        <x14:dataValidation type="list" allowBlank="1" showInputMessage="1" showErrorMessage="1" xr:uid="{00000000-0002-0000-0100-000005000000}">
          <x14:formula1>
            <xm:f>IF(C9="Riesgo de Corrupción",'Etapa 2 - Análisis'!$U$12:$U$15,IF(C9="Oportunidad",'Etapa 2 - Análisis'!$U$21:$U$24,'Etapa 2 - Análisis'!$U$3:$U$8))</xm:f>
          </x14:formula1>
          <xm:sqref>H9:H203</xm:sqref>
        </x14:dataValidation>
        <x14:dataValidation type="list" allowBlank="1" showInputMessage="1" showErrorMessage="1" xr:uid="{00000000-0002-0000-0100-000006000000}">
          <x14:formula1>
            <xm:f>IF(C9="Riesgo de Corrupción",'Etapa 2 - Análisis'!$Z$18:$Z$21,IF(C9="Oportunidad",'Etapa 2 - Análisis'!$AA$17:$AA$19,'Etapa 2 - Análisis'!$Z$17:$Z$21))</xm:f>
          </x14:formula1>
          <xm:sqref>L9:L203</xm:sqref>
        </x14:dataValidation>
        <x14:dataValidation type="list" allowBlank="1" showInputMessage="1" showErrorMessage="1" xr:uid="{00000000-0002-0000-0100-000007000000}">
          <x14:formula1>
            <xm:f>IF(C9="Oportunidad",'Etapa 2 - Análisis'!$T$26,'Etapa 2 - Análisis'!$T$3:$T$8)</xm:f>
          </x14:formula1>
          <xm:sqref>Q9:Q203</xm:sqref>
        </x14:dataValidation>
        <x14:dataValidation type="list" allowBlank="1" showInputMessage="1" showErrorMessage="1" xr:uid="{00000000-0002-0000-0100-000008000000}">
          <x14:formula1>
            <xm:f>IF(C9="Riesgo de Corrupción",'Etapa 2 - Análisis'!$U$12:$U$15,IF(C9="Oportunidad",'Etapa 2 - Análisis'!$T$26,'Etapa 2 - Análisis'!$U$3:$U$8))</xm:f>
          </x14:formula1>
          <xm:sqref>S9:S203</xm:sqref>
        </x14:dataValidation>
        <x14:dataValidation type="list" allowBlank="1" showInputMessage="1" showErrorMessage="1" xr:uid="{00000000-0002-0000-0100-00000B000000}">
          <x14:formula1>
            <xm:f>IF($C$14="Oportunidad",'Etapa 2 - Análisis'!$T$26,'Etapa 3 - Valoración'!$M$3:$M$5)</xm:f>
          </x14:formula1>
          <xm:sqref>N14</xm:sqref>
        </x14:dataValidation>
        <x14:dataValidation type="list" allowBlank="1" showInputMessage="1" showErrorMessage="1" xr:uid="{00000000-0002-0000-0100-00000C000000}">
          <x14:formula1>
            <xm:f>IF($C$19="Oportunidad",'Etapa 2 - Análisis'!$T$26,'Etapa 3 - Valoración'!$M$3:$M$5)</xm:f>
          </x14:formula1>
          <xm:sqref>N19:N23</xm:sqref>
        </x14:dataValidation>
        <x14:dataValidation type="list" allowBlank="1" showInputMessage="1" showErrorMessage="1" xr:uid="{00000000-0002-0000-0100-00000E000000}">
          <x14:formula1>
            <xm:f>IF($C$29="Oportunidad",'Etapa 2 - Análisis'!$T$26,'Etapa 3 - Valoración'!$M$3:$M$5)</xm:f>
          </x14:formula1>
          <xm:sqref>N29:N33</xm:sqref>
        </x14:dataValidation>
        <x14:dataValidation type="list" allowBlank="1" showInputMessage="1" showErrorMessage="1" xr:uid="{00000000-0002-0000-0100-00000F000000}">
          <x14:formula1>
            <xm:f>IF($C$34="Oportunidad",'Etapa 2 - Análisis'!$T$26,'Etapa 3 - Valoración'!$M$3:$M$5)</xm:f>
          </x14:formula1>
          <xm:sqref>N34:N38</xm:sqref>
        </x14:dataValidation>
        <x14:dataValidation type="list" allowBlank="1" showInputMessage="1" showErrorMessage="1" xr:uid="{00000000-0002-0000-0100-000010000000}">
          <x14:formula1>
            <xm:f>IF($C$44="Oportunidad",'Etapa 2 - Análisis'!$T$26,'Etapa 3 - Valoración'!$M$3:$M$5)</xm:f>
          </x14:formula1>
          <xm:sqref>N44:N48</xm:sqref>
        </x14:dataValidation>
        <x14:dataValidation type="list" allowBlank="1" showInputMessage="1" showErrorMessage="1" xr:uid="{00000000-0002-0000-0100-000011000000}">
          <x14:formula1>
            <xm:f>IF($C$49="Oportunidad",'Etapa 2 - Análisis'!$T$26,'Etapa 3 - Valoración'!$M$3:$M$5)</xm:f>
          </x14:formula1>
          <xm:sqref>N49:N53</xm:sqref>
        </x14:dataValidation>
        <x14:dataValidation type="list" allowBlank="1" showInputMessage="1" showErrorMessage="1" xr:uid="{00000000-0002-0000-0100-000012000000}">
          <x14:formula1>
            <xm:f>IF($C$54="Oportunidad",'Etapa 2 - Análisis'!$T$26,'Etapa 3 - Valoración'!$M$3:$M$5)</xm:f>
          </x14:formula1>
          <xm:sqref>N54:N58</xm:sqref>
        </x14:dataValidation>
        <x14:dataValidation type="list" allowBlank="1" showInputMessage="1" showErrorMessage="1" xr:uid="{00000000-0002-0000-0100-000013000000}">
          <x14:formula1>
            <xm:f>IF($C$59="Oportunidad",'Etapa 2 - Análisis'!$T$26,'Etapa 3 - Valoración'!$M$3:$M$5)</xm:f>
          </x14:formula1>
          <xm:sqref>N59:N63</xm:sqref>
        </x14:dataValidation>
        <x14:dataValidation type="list" allowBlank="1" showInputMessage="1" showErrorMessage="1" xr:uid="{00000000-0002-0000-0100-000014000000}">
          <x14:formula1>
            <xm:f>IF($C$64="Oportunidad",'Etapa 2 - Análisis'!$T$26,'Etapa 3 - Valoración'!$M$3:$M$5)</xm:f>
          </x14:formula1>
          <xm:sqref>N64:N73</xm:sqref>
        </x14:dataValidation>
        <x14:dataValidation type="list" allowBlank="1" showInputMessage="1" showErrorMessage="1" xr:uid="{00000000-0002-0000-0100-000015000000}">
          <x14:formula1>
            <xm:f>IF($C$74="Oportunidad",'Etapa 2 - Análisis'!$T$26,'Etapa 3 - Valoración'!$M$3:$M$5)</xm:f>
          </x14:formula1>
          <xm:sqref>N74:N78</xm:sqref>
        </x14:dataValidation>
        <x14:dataValidation type="list" allowBlank="1" showInputMessage="1" showErrorMessage="1" xr:uid="{00000000-0002-0000-0100-000016000000}">
          <x14:formula1>
            <xm:f>IF($C$79="Oportunidad",'Etapa 2 - Análisis'!$T$26,'Etapa 3 - Valoración'!$M$3:$M$5)</xm:f>
          </x14:formula1>
          <xm:sqref>N79:N83</xm:sqref>
        </x14:dataValidation>
        <x14:dataValidation type="list" allowBlank="1" showInputMessage="1" showErrorMessage="1" xr:uid="{00000000-0002-0000-0100-000017000000}">
          <x14:formula1>
            <xm:f>IF($C$84="Oportunidad",'Etapa 2 - Análisis'!$T$26,'Etapa 3 - Valoración'!$M$3:$M$5)</xm:f>
          </x14:formula1>
          <xm:sqref>N84:N88</xm:sqref>
        </x14:dataValidation>
        <x14:dataValidation type="list" allowBlank="1" showInputMessage="1" showErrorMessage="1" xr:uid="{00000000-0002-0000-0100-000018000000}">
          <x14:formula1>
            <xm:f>IF($C$89="Oportunidad",'Etapa 2 - Análisis'!$T$26,'Etapa 3 - Valoración'!$M$3:$M$5)</xm:f>
          </x14:formula1>
          <xm:sqref>N89:N93</xm:sqref>
        </x14:dataValidation>
        <x14:dataValidation type="list" allowBlank="1" showInputMessage="1" showErrorMessage="1" xr:uid="{00000000-0002-0000-0100-000019000000}">
          <x14:formula1>
            <xm:f>IF($C$94="Oportunidad",'Etapa 2 - Análisis'!$T$26,'Etapa 3 - Valoración'!$M$3:$M$5)</xm:f>
          </x14:formula1>
          <xm:sqref>N94:N98</xm:sqref>
        </x14:dataValidation>
        <x14:dataValidation type="list" allowBlank="1" showInputMessage="1" showErrorMessage="1" xr:uid="{00000000-0002-0000-0100-00001A000000}">
          <x14:formula1>
            <xm:f>IF($C$99="Oportunidad",'Etapa 2 - Análisis'!$T$26,'Etapa 3 - Valoración'!$M$3:$M$5)</xm:f>
          </x14:formula1>
          <xm:sqref>N99:N103</xm:sqref>
        </x14:dataValidation>
        <x14:dataValidation type="list" allowBlank="1" showInputMessage="1" showErrorMessage="1" xr:uid="{00000000-0002-0000-0100-00001B000000}">
          <x14:formula1>
            <xm:f>IF($C$104="Oportunidad",'Etapa 2 - Análisis'!$T$26,'Etapa 3 - Valoración'!$M$3:$M$5)</xm:f>
          </x14:formula1>
          <xm:sqref>N104:N108</xm:sqref>
        </x14:dataValidation>
        <x14:dataValidation type="list" allowBlank="1" showInputMessage="1" showErrorMessage="1" xr:uid="{00000000-0002-0000-0100-00001C000000}">
          <x14:formula1>
            <xm:f>IF($C$109="Oportunidad",'Etapa 2 - Análisis'!$T$26,'Etapa 3 - Valoración'!$M$3:$M$5)</xm:f>
          </x14:formula1>
          <xm:sqref>N109:N113</xm:sqref>
        </x14:dataValidation>
        <x14:dataValidation type="list" allowBlank="1" showInputMessage="1" showErrorMessage="1" xr:uid="{00000000-0002-0000-0100-00001D000000}">
          <x14:formula1>
            <xm:f>IF($C$114="Oportunidad",'Etapa 2 - Análisis'!$T$26,'Etapa 3 - Valoración'!$M$3:$M$5)</xm:f>
          </x14:formula1>
          <xm:sqref>N114:N118</xm:sqref>
        </x14:dataValidation>
        <x14:dataValidation type="list" allowBlank="1" showInputMessage="1" showErrorMessage="1" xr:uid="{00000000-0002-0000-0100-00001E000000}">
          <x14:formula1>
            <xm:f>IF($C$119="Oportunidad",'Etapa 2 - Análisis'!$T$26,'Etapa 3 - Valoración'!$M$3:$M$5)</xm:f>
          </x14:formula1>
          <xm:sqref>N119:N123</xm:sqref>
        </x14:dataValidation>
        <x14:dataValidation type="list" allowBlank="1" showInputMessage="1" showErrorMessage="1" xr:uid="{00000000-0002-0000-0100-00001F000000}">
          <x14:formula1>
            <xm:f>IF($C$124="Oportunidad",'Etapa 2 - Análisis'!$T$26,'Etapa 3 - Valoración'!$M$3:$M$5)</xm:f>
          </x14:formula1>
          <xm:sqref>N124:N128</xm:sqref>
        </x14:dataValidation>
        <x14:dataValidation type="list" allowBlank="1" showInputMessage="1" showErrorMessage="1" xr:uid="{00000000-0002-0000-0100-000020000000}">
          <x14:formula1>
            <xm:f>IF($C$129="Oportunidad",'Etapa 2 - Análisis'!$T$26,'Etapa 3 - Valoración'!$M$3:$M$5)</xm:f>
          </x14:formula1>
          <xm:sqref>N129:N133</xm:sqref>
        </x14:dataValidation>
        <x14:dataValidation type="list" allowBlank="1" showInputMessage="1" showErrorMessage="1" xr:uid="{00000000-0002-0000-0100-000021000000}">
          <x14:formula1>
            <xm:f>IF($C$134="Oportunidad",'Etapa 2 - Análisis'!$T$26,'Etapa 3 - Valoración'!$M$3:$M$5)</xm:f>
          </x14:formula1>
          <xm:sqref>N134:N138</xm:sqref>
        </x14:dataValidation>
        <x14:dataValidation type="list" allowBlank="1" showInputMessage="1" showErrorMessage="1" xr:uid="{00000000-0002-0000-0100-000022000000}">
          <x14:formula1>
            <xm:f>IF($C$139="Oportunidad",'Etapa 2 - Análisis'!$T$26,'Etapa 3 - Valoración'!$M$3:$M$5)</xm:f>
          </x14:formula1>
          <xm:sqref>N139:N143</xm:sqref>
        </x14:dataValidation>
        <x14:dataValidation type="list" allowBlank="1" showInputMessage="1" showErrorMessage="1" xr:uid="{00000000-0002-0000-0100-000023000000}">
          <x14:formula1>
            <xm:f>IF($C$144="Oportunidad",'Etapa 2 - Análisis'!$T$26,'Etapa 3 - Valoración'!$M$3:$M$5)</xm:f>
          </x14:formula1>
          <xm:sqref>N144:N148</xm:sqref>
        </x14:dataValidation>
        <x14:dataValidation type="list" allowBlank="1" showInputMessage="1" showErrorMessage="1" xr:uid="{00000000-0002-0000-0100-000024000000}">
          <x14:formula1>
            <xm:f>IF($C$149="Oportunidad",'Etapa 2 - Análisis'!$T$26,'Etapa 3 - Valoración'!$M$3:$M$5)</xm:f>
          </x14:formula1>
          <xm:sqref>N149:N153</xm:sqref>
        </x14:dataValidation>
        <x14:dataValidation type="list" allowBlank="1" showInputMessage="1" showErrorMessage="1" xr:uid="{00000000-0002-0000-0100-000025000000}">
          <x14:formula1>
            <xm:f>IF($C$154="Oportunidad",'Etapa 2 - Análisis'!$T$26,'Etapa 3 - Valoración'!$M$3:$M$5)</xm:f>
          </x14:formula1>
          <xm:sqref>N154:N158</xm:sqref>
        </x14:dataValidation>
        <x14:dataValidation type="list" allowBlank="1" showInputMessage="1" showErrorMessage="1" xr:uid="{00000000-0002-0000-0100-000026000000}">
          <x14:formula1>
            <xm:f>IF($C$159="Oportunidad",'Etapa 2 - Análisis'!$T$26,'Etapa 3 - Valoración'!$M$3:$M$5)</xm:f>
          </x14:formula1>
          <xm:sqref>N159:N163</xm:sqref>
        </x14:dataValidation>
        <x14:dataValidation type="list" allowBlank="1" showInputMessage="1" showErrorMessage="1" xr:uid="{00000000-0002-0000-0100-000027000000}">
          <x14:formula1>
            <xm:f>IF($C$164="Oportunidad",'Etapa 2 - Análisis'!$T$26,'Etapa 3 - Valoración'!$M$3:$M$5)</xm:f>
          </x14:formula1>
          <xm:sqref>N164:N168</xm:sqref>
        </x14:dataValidation>
        <x14:dataValidation type="list" allowBlank="1" showInputMessage="1" showErrorMessage="1" xr:uid="{00000000-0002-0000-0100-000028000000}">
          <x14:formula1>
            <xm:f>IF($C$169="Oportunidad",'Etapa 2 - Análisis'!$T$26,'Etapa 3 - Valoración'!$M$3:$M$5)</xm:f>
          </x14:formula1>
          <xm:sqref>N169:N173</xm:sqref>
        </x14:dataValidation>
        <x14:dataValidation type="list" allowBlank="1" showInputMessage="1" showErrorMessage="1" xr:uid="{00000000-0002-0000-0100-000029000000}">
          <x14:formula1>
            <xm:f>IF($C$174="Oportunidad",'Etapa 2 - Análisis'!$T$26,'Etapa 3 - Valoración'!$M$3:$M$5)</xm:f>
          </x14:formula1>
          <xm:sqref>N174:N178</xm:sqref>
        </x14:dataValidation>
        <x14:dataValidation type="list" allowBlank="1" showInputMessage="1" showErrorMessage="1" xr:uid="{00000000-0002-0000-0100-00002A000000}">
          <x14:formula1>
            <xm:f>IF($C$179="Oportunidad",'Etapa 2 - Análisis'!$T$26,'Etapa 3 - Valoración'!$M$3:$M$5)</xm:f>
          </x14:formula1>
          <xm:sqref>N179:N183</xm:sqref>
        </x14:dataValidation>
        <x14:dataValidation type="list" allowBlank="1" showInputMessage="1" showErrorMessage="1" xr:uid="{00000000-0002-0000-0100-00002B000000}">
          <x14:formula1>
            <xm:f>IF($C$184="Oportunidad",'Etapa 2 - Análisis'!$T$26,'Etapa 3 - Valoración'!$M$3:$M$5)</xm:f>
          </x14:formula1>
          <xm:sqref>N184:N188</xm:sqref>
        </x14:dataValidation>
        <x14:dataValidation type="list" allowBlank="1" showInputMessage="1" showErrorMessage="1" xr:uid="{00000000-0002-0000-0100-00002C000000}">
          <x14:formula1>
            <xm:f>IF($C$189="Oportunidad",'Etapa 2 - Análisis'!$T$26,'Etapa 3 - Valoración'!$M$3:$M$5)</xm:f>
          </x14:formula1>
          <xm:sqref>N189:N193</xm:sqref>
        </x14:dataValidation>
        <x14:dataValidation type="list" allowBlank="1" showInputMessage="1" showErrorMessage="1" xr:uid="{00000000-0002-0000-0100-00002D000000}">
          <x14:formula1>
            <xm:f>IF($C$194="Oportunidad",'Etapa 2 - Análisis'!$T$26,'Etapa 3 - Valoración'!$M$3:$M$5)</xm:f>
          </x14:formula1>
          <xm:sqref>N194:N198</xm:sqref>
        </x14:dataValidation>
        <x14:dataValidation type="list" allowBlank="1" showInputMessage="1" showErrorMessage="1" xr:uid="{00000000-0002-0000-0100-00002E000000}">
          <x14:formula1>
            <xm:f>IF($C$199="Oportunidad",'Etapa 2 - Análisis'!$T$26,'Etapa 3 - Valoración'!$M$3:$M$5)</xm:f>
          </x14:formula1>
          <xm:sqref>N199:N203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1"/>
  <dimension ref="A1:I67"/>
  <sheetViews>
    <sheetView zoomScale="60" zoomScaleNormal="60" workbookViewId="0">
      <selection activeCell="F30" sqref="F30"/>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08" t="s">
        <v>381</v>
      </c>
      <c r="B1" s="308"/>
      <c r="C1" s="308"/>
      <c r="D1" s="308"/>
    </row>
    <row r="2" spans="1:9" ht="21" customHeight="1" x14ac:dyDescent="0.35">
      <c r="A2" s="309" t="s">
        <v>1</v>
      </c>
      <c r="B2" s="310"/>
      <c r="C2" s="310"/>
      <c r="D2" s="310"/>
      <c r="E2" s="310"/>
      <c r="F2" s="310"/>
      <c r="G2" s="311"/>
    </row>
    <row r="3" spans="1:9" ht="36.75" customHeight="1" x14ac:dyDescent="0.25">
      <c r="A3" s="312" t="s">
        <v>72</v>
      </c>
      <c r="B3" s="313"/>
      <c r="C3" s="313"/>
      <c r="D3" s="313"/>
      <c r="E3" s="313"/>
      <c r="F3" s="313"/>
      <c r="G3" s="314"/>
    </row>
    <row r="4" spans="1:9" x14ac:dyDescent="0.25">
      <c r="I4" s="36" t="s">
        <v>227</v>
      </c>
    </row>
    <row r="5" spans="1:9" x14ac:dyDescent="0.25">
      <c r="A5" s="299" t="s">
        <v>270</v>
      </c>
      <c r="B5" s="299"/>
      <c r="C5" s="299"/>
      <c r="E5" s="299" t="s">
        <v>271</v>
      </c>
      <c r="F5" s="299"/>
      <c r="G5" s="299"/>
      <c r="I5" s="1" t="s">
        <v>197</v>
      </c>
    </row>
    <row r="6" spans="1:9" ht="36" customHeight="1" x14ac:dyDescent="0.25">
      <c r="A6" s="300" t="s">
        <v>2</v>
      </c>
      <c r="B6" s="307" t="s">
        <v>3</v>
      </c>
      <c r="C6" s="1" t="s">
        <v>4</v>
      </c>
      <c r="E6" s="30" t="s">
        <v>197</v>
      </c>
      <c r="F6" s="301" t="s">
        <v>190</v>
      </c>
      <c r="G6" s="301"/>
      <c r="I6" s="1" t="s">
        <v>328</v>
      </c>
    </row>
    <row r="7" spans="1:9" ht="24" customHeight="1" x14ac:dyDescent="0.25">
      <c r="A7" s="300"/>
      <c r="B7" s="307"/>
      <c r="C7" s="1" t="s">
        <v>5</v>
      </c>
      <c r="E7" s="30" t="s">
        <v>198</v>
      </c>
      <c r="F7" s="301" t="s">
        <v>191</v>
      </c>
      <c r="G7" s="301"/>
      <c r="I7" s="1" t="s">
        <v>329</v>
      </c>
    </row>
    <row r="8" spans="1:9" ht="37.5" customHeight="1" x14ac:dyDescent="0.25">
      <c r="A8" s="300"/>
      <c r="B8" s="307"/>
      <c r="C8" s="1" t="s">
        <v>6</v>
      </c>
      <c r="E8" s="30" t="s">
        <v>199</v>
      </c>
      <c r="F8" s="301" t="s">
        <v>192</v>
      </c>
      <c r="G8" s="301"/>
      <c r="I8" s="1" t="s">
        <v>330</v>
      </c>
    </row>
    <row r="9" spans="1:9" ht="37.5" customHeight="1" x14ac:dyDescent="0.25">
      <c r="A9" s="300"/>
      <c r="B9" s="307"/>
      <c r="C9" s="1" t="s">
        <v>7</v>
      </c>
      <c r="E9" s="30" t="s">
        <v>200</v>
      </c>
      <c r="F9" s="301" t="s">
        <v>193</v>
      </c>
      <c r="G9" s="301"/>
      <c r="I9" s="1" t="s">
        <v>331</v>
      </c>
    </row>
    <row r="10" spans="1:9" ht="23.25" customHeight="1" x14ac:dyDescent="0.25">
      <c r="A10" s="300"/>
      <c r="B10" s="307"/>
      <c r="C10" s="1" t="s">
        <v>8</v>
      </c>
      <c r="E10" s="30" t="s">
        <v>201</v>
      </c>
      <c r="F10" s="301" t="s">
        <v>194</v>
      </c>
      <c r="G10" s="301"/>
      <c r="I10" s="1" t="s">
        <v>332</v>
      </c>
    </row>
    <row r="11" spans="1:9" ht="26.25" customHeight="1" x14ac:dyDescent="0.25">
      <c r="A11" s="300"/>
      <c r="B11" s="307" t="s">
        <v>9</v>
      </c>
      <c r="C11" s="1" t="s">
        <v>10</v>
      </c>
      <c r="E11" s="30" t="s">
        <v>202</v>
      </c>
      <c r="F11" s="301" t="s">
        <v>195</v>
      </c>
      <c r="G11" s="301"/>
      <c r="I11" s="1" t="s">
        <v>334</v>
      </c>
    </row>
    <row r="12" spans="1:9" ht="27.75" customHeight="1" x14ac:dyDescent="0.25">
      <c r="A12" s="300"/>
      <c r="B12" s="307"/>
      <c r="C12" s="1" t="s">
        <v>11</v>
      </c>
      <c r="E12" s="30" t="s">
        <v>203</v>
      </c>
      <c r="F12" s="301" t="s">
        <v>323</v>
      </c>
      <c r="G12" s="301"/>
      <c r="I12" s="1" t="s">
        <v>333</v>
      </c>
    </row>
    <row r="13" spans="1:9" ht="24.75" customHeight="1" x14ac:dyDescent="0.25">
      <c r="A13" s="300"/>
      <c r="B13" s="307"/>
      <c r="C13" s="1" t="s">
        <v>12</v>
      </c>
      <c r="E13" s="30" t="s">
        <v>204</v>
      </c>
      <c r="F13" s="301" t="s">
        <v>196</v>
      </c>
      <c r="G13" s="301"/>
      <c r="I13" s="1" t="s">
        <v>288</v>
      </c>
    </row>
    <row r="14" spans="1:9" x14ac:dyDescent="0.25">
      <c r="A14" s="300"/>
      <c r="B14" s="307"/>
      <c r="C14" s="1" t="s">
        <v>13</v>
      </c>
      <c r="E14" s="37"/>
      <c r="I14" s="1" t="s">
        <v>218</v>
      </c>
    </row>
    <row r="15" spans="1:9" x14ac:dyDescent="0.25">
      <c r="A15" s="300"/>
      <c r="B15" s="307" t="s">
        <v>14</v>
      </c>
      <c r="C15" s="1" t="s">
        <v>15</v>
      </c>
    </row>
    <row r="16" spans="1:9" ht="24" customHeight="1" x14ac:dyDescent="0.25">
      <c r="A16" s="300"/>
      <c r="B16" s="307"/>
      <c r="C16" s="1" t="s">
        <v>16</v>
      </c>
      <c r="E16" s="300" t="s">
        <v>305</v>
      </c>
      <c r="F16" s="300"/>
    </row>
    <row r="17" spans="1:6" x14ac:dyDescent="0.25">
      <c r="A17" s="300"/>
      <c r="B17" s="307"/>
      <c r="C17" s="1" t="s">
        <v>17</v>
      </c>
      <c r="E17" s="301" t="s">
        <v>300</v>
      </c>
      <c r="F17" s="301"/>
    </row>
    <row r="18" spans="1:6" x14ac:dyDescent="0.25">
      <c r="A18" s="300"/>
      <c r="B18" s="307" t="s">
        <v>18</v>
      </c>
      <c r="C18" s="1" t="s">
        <v>19</v>
      </c>
      <c r="E18" s="301" t="s">
        <v>301</v>
      </c>
      <c r="F18" s="301"/>
    </row>
    <row r="19" spans="1:6" x14ac:dyDescent="0.25">
      <c r="A19" s="300"/>
      <c r="B19" s="307"/>
      <c r="C19" s="1" t="s">
        <v>20</v>
      </c>
      <c r="E19" s="301" t="s">
        <v>302</v>
      </c>
      <c r="F19" s="301"/>
    </row>
    <row r="20" spans="1:6" x14ac:dyDescent="0.25">
      <c r="A20" s="300"/>
      <c r="B20" s="307"/>
      <c r="C20" s="1" t="s">
        <v>21</v>
      </c>
      <c r="E20" s="301" t="s">
        <v>303</v>
      </c>
      <c r="F20" s="301"/>
    </row>
    <row r="21" spans="1:6" x14ac:dyDescent="0.25">
      <c r="A21" s="300"/>
      <c r="B21" s="307" t="s">
        <v>22</v>
      </c>
      <c r="C21" s="1" t="s">
        <v>23</v>
      </c>
      <c r="E21" s="301" t="s">
        <v>304</v>
      </c>
      <c r="F21" s="301"/>
    </row>
    <row r="22" spans="1:6" x14ac:dyDescent="0.25">
      <c r="A22" s="300"/>
      <c r="B22" s="307"/>
      <c r="C22" s="1" t="s">
        <v>24</v>
      </c>
      <c r="E22" s="302"/>
      <c r="F22" s="302"/>
    </row>
    <row r="23" spans="1:6" x14ac:dyDescent="0.25">
      <c r="A23" s="300"/>
      <c r="B23" s="307"/>
      <c r="C23" s="1" t="s">
        <v>25</v>
      </c>
      <c r="E23" s="302"/>
      <c r="F23" s="302"/>
    </row>
    <row r="24" spans="1:6" x14ac:dyDescent="0.25">
      <c r="A24" s="300"/>
      <c r="B24" s="307"/>
      <c r="C24" s="1" t="s">
        <v>26</v>
      </c>
      <c r="E24" s="302"/>
      <c r="F24" s="302"/>
    </row>
    <row r="25" spans="1:6" ht="24" x14ac:dyDescent="0.25">
      <c r="A25" s="300"/>
      <c r="B25" s="307" t="s">
        <v>27</v>
      </c>
      <c r="C25" s="1" t="s">
        <v>28</v>
      </c>
    </row>
    <row r="26" spans="1:6" ht="24" x14ac:dyDescent="0.25">
      <c r="A26" s="300"/>
      <c r="B26" s="307"/>
      <c r="C26" s="1" t="s">
        <v>29</v>
      </c>
    </row>
    <row r="27" spans="1:6" x14ac:dyDescent="0.25">
      <c r="A27" s="300" t="s">
        <v>30</v>
      </c>
      <c r="B27" s="307" t="s">
        <v>31</v>
      </c>
      <c r="C27" s="1" t="s">
        <v>32</v>
      </c>
    </row>
    <row r="28" spans="1:6" x14ac:dyDescent="0.25">
      <c r="A28" s="300"/>
      <c r="B28" s="307"/>
      <c r="C28" s="1" t="s">
        <v>33</v>
      </c>
    </row>
    <row r="29" spans="1:6" x14ac:dyDescent="0.25">
      <c r="A29" s="300"/>
      <c r="B29" s="307"/>
      <c r="C29" s="1" t="s">
        <v>34</v>
      </c>
    </row>
    <row r="30" spans="1:6" x14ac:dyDescent="0.25">
      <c r="A30" s="300"/>
      <c r="B30" s="307"/>
      <c r="C30" s="1" t="s">
        <v>35</v>
      </c>
    </row>
    <row r="31" spans="1:6" x14ac:dyDescent="0.25">
      <c r="A31" s="300"/>
      <c r="B31" s="307" t="s">
        <v>36</v>
      </c>
      <c r="C31" s="1" t="s">
        <v>37</v>
      </c>
    </row>
    <row r="32" spans="1:6" x14ac:dyDescent="0.25">
      <c r="A32" s="300"/>
      <c r="B32" s="307"/>
      <c r="C32" s="1" t="s">
        <v>38</v>
      </c>
    </row>
    <row r="33" spans="1:3" x14ac:dyDescent="0.25">
      <c r="A33" s="300"/>
      <c r="B33" s="307"/>
      <c r="C33" s="1" t="s">
        <v>39</v>
      </c>
    </row>
    <row r="34" spans="1:3" x14ac:dyDescent="0.25">
      <c r="A34" s="300"/>
      <c r="B34" s="307" t="s">
        <v>40</v>
      </c>
      <c r="C34" s="1" t="s">
        <v>41</v>
      </c>
    </row>
    <row r="35" spans="1:3" x14ac:dyDescent="0.25">
      <c r="A35" s="300"/>
      <c r="B35" s="307"/>
      <c r="C35" s="1" t="s">
        <v>42</v>
      </c>
    </row>
    <row r="36" spans="1:3" x14ac:dyDescent="0.25">
      <c r="A36" s="300"/>
      <c r="B36" s="307"/>
      <c r="C36" s="1" t="s">
        <v>43</v>
      </c>
    </row>
    <row r="37" spans="1:3" x14ac:dyDescent="0.25">
      <c r="A37" s="300"/>
      <c r="B37" s="307"/>
      <c r="C37" s="1" t="s">
        <v>44</v>
      </c>
    </row>
    <row r="38" spans="1:3" x14ac:dyDescent="0.25">
      <c r="A38" s="300"/>
      <c r="B38" s="307"/>
      <c r="C38" s="1" t="s">
        <v>45</v>
      </c>
    </row>
    <row r="39" spans="1:3" x14ac:dyDescent="0.25">
      <c r="A39" s="300"/>
      <c r="B39" s="307"/>
      <c r="C39" s="1" t="s">
        <v>46</v>
      </c>
    </row>
    <row r="40" spans="1:3" x14ac:dyDescent="0.25">
      <c r="A40" s="300"/>
      <c r="B40" s="307"/>
      <c r="C40" s="1" t="s">
        <v>47</v>
      </c>
    </row>
    <row r="41" spans="1:3" x14ac:dyDescent="0.25">
      <c r="A41" s="300"/>
      <c r="B41" s="307" t="s">
        <v>48</v>
      </c>
      <c r="C41" s="1" t="s">
        <v>49</v>
      </c>
    </row>
    <row r="42" spans="1:3" x14ac:dyDescent="0.25">
      <c r="A42" s="300"/>
      <c r="B42" s="307"/>
      <c r="C42" s="1" t="s">
        <v>50</v>
      </c>
    </row>
    <row r="43" spans="1:3" x14ac:dyDescent="0.25">
      <c r="A43" s="300"/>
      <c r="B43" s="307"/>
      <c r="C43" s="1" t="s">
        <v>26</v>
      </c>
    </row>
    <row r="44" spans="1:3" x14ac:dyDescent="0.25">
      <c r="A44" s="300"/>
      <c r="B44" s="307"/>
      <c r="C44" s="1" t="s">
        <v>51</v>
      </c>
    </row>
    <row r="45" spans="1:3" ht="17.25" customHeight="1" x14ac:dyDescent="0.25">
      <c r="A45" s="300"/>
      <c r="B45" s="307"/>
      <c r="C45" s="1" t="s">
        <v>52</v>
      </c>
    </row>
    <row r="46" spans="1:3" x14ac:dyDescent="0.25">
      <c r="A46" s="300"/>
      <c r="B46" s="307" t="s">
        <v>53</v>
      </c>
      <c r="C46" s="1" t="s">
        <v>54</v>
      </c>
    </row>
    <row r="47" spans="1:3" x14ac:dyDescent="0.25">
      <c r="A47" s="300"/>
      <c r="B47" s="307"/>
      <c r="C47" s="1" t="s">
        <v>55</v>
      </c>
    </row>
    <row r="48" spans="1:3" x14ac:dyDescent="0.25">
      <c r="A48" s="300"/>
      <c r="B48" s="307"/>
      <c r="C48" s="1" t="s">
        <v>56</v>
      </c>
    </row>
    <row r="49" spans="1:3" x14ac:dyDescent="0.25">
      <c r="A49" s="300"/>
      <c r="B49" s="307"/>
      <c r="C49" s="1" t="s">
        <v>57</v>
      </c>
    </row>
    <row r="50" spans="1:3" x14ac:dyDescent="0.25">
      <c r="A50" s="300"/>
      <c r="B50" s="307" t="s">
        <v>58</v>
      </c>
      <c r="C50" s="1" t="s">
        <v>59</v>
      </c>
    </row>
    <row r="51" spans="1:3" ht="24" x14ac:dyDescent="0.25">
      <c r="A51" s="300"/>
      <c r="B51" s="307"/>
      <c r="C51" s="1" t="s">
        <v>60</v>
      </c>
    </row>
    <row r="52" spans="1:3" x14ac:dyDescent="0.25">
      <c r="A52" s="300" t="s">
        <v>61</v>
      </c>
      <c r="B52" s="2" t="s">
        <v>62</v>
      </c>
      <c r="C52" s="1" t="s">
        <v>63</v>
      </c>
    </row>
    <row r="53" spans="1:3" ht="24" x14ac:dyDescent="0.25">
      <c r="A53" s="300"/>
      <c r="B53" s="2" t="s">
        <v>64</v>
      </c>
      <c r="C53" s="1" t="s">
        <v>65</v>
      </c>
    </row>
    <row r="54" spans="1:3" ht="24" x14ac:dyDescent="0.25">
      <c r="A54" s="300"/>
      <c r="B54" s="2" t="s">
        <v>66</v>
      </c>
      <c r="C54" s="1" t="s">
        <v>67</v>
      </c>
    </row>
    <row r="55" spans="1:3" ht="24" x14ac:dyDescent="0.25">
      <c r="A55" s="300"/>
      <c r="B55" s="2" t="s">
        <v>324</v>
      </c>
      <c r="C55" s="1" t="s">
        <v>68</v>
      </c>
    </row>
    <row r="56" spans="1:3" ht="24" x14ac:dyDescent="0.25">
      <c r="A56" s="300"/>
      <c r="B56" s="2" t="s">
        <v>325</v>
      </c>
      <c r="C56" s="1" t="s">
        <v>69</v>
      </c>
    </row>
    <row r="57" spans="1:3" ht="39.75" customHeight="1" x14ac:dyDescent="0.25">
      <c r="A57" s="300"/>
      <c r="B57" s="2" t="s">
        <v>70</v>
      </c>
      <c r="C57" s="1" t="s">
        <v>71</v>
      </c>
    </row>
    <row r="58" spans="1:3" x14ac:dyDescent="0.25">
      <c r="A58" s="3"/>
    </row>
    <row r="60" spans="1:3" x14ac:dyDescent="0.25">
      <c r="A60" s="306" t="s">
        <v>73</v>
      </c>
      <c r="B60" s="306"/>
      <c r="C60" s="306"/>
    </row>
    <row r="61" spans="1:3" x14ac:dyDescent="0.25">
      <c r="A61" s="303" t="s">
        <v>74</v>
      </c>
      <c r="B61" s="304"/>
      <c r="C61" s="305"/>
    </row>
    <row r="62" spans="1:3" x14ac:dyDescent="0.25">
      <c r="A62" s="303" t="s">
        <v>75</v>
      </c>
      <c r="B62" s="304"/>
      <c r="C62" s="305"/>
    </row>
    <row r="63" spans="1:3" x14ac:dyDescent="0.25">
      <c r="A63" s="303" t="s">
        <v>76</v>
      </c>
      <c r="B63" s="304"/>
      <c r="C63" s="305"/>
    </row>
    <row r="64" spans="1:3" x14ac:dyDescent="0.25">
      <c r="A64" s="303" t="s">
        <v>77</v>
      </c>
      <c r="B64" s="304"/>
      <c r="C64" s="305"/>
    </row>
    <row r="67" spans="1:3" ht="15" customHeight="1" x14ac:dyDescent="0.25">
      <c r="A67" s="23" t="s">
        <v>308</v>
      </c>
      <c r="B67" s="22"/>
      <c r="C67" s="22"/>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xr:uid="{00000000-0004-0000-0200-000000000000}"/>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AW742739"/>
  <sheetViews>
    <sheetView topLeftCell="I1" zoomScale="60" zoomScaleNormal="60" workbookViewId="0">
      <selection activeCell="AU1" sqref="AU1:AU1048576"/>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customWidth="1"/>
    <col min="15" max="15" width="14.125" customWidth="1"/>
    <col min="16" max="16" width="21.75" customWidth="1"/>
    <col min="17" max="17" width="18.875" customWidth="1"/>
    <col min="18" max="18" width="19.625" customWidth="1"/>
    <col min="19" max="19" width="9.75" customWidth="1"/>
    <col min="20" max="20" width="27.625" hidden="1" customWidth="1"/>
    <col min="21" max="21" width="18.875" hidden="1" customWidth="1"/>
    <col min="22" max="22" width="21" hidden="1" customWidth="1"/>
    <col min="23" max="23" width="25.375" hidden="1" customWidth="1"/>
    <col min="24" max="24" width="24" hidden="1" customWidth="1"/>
    <col min="25" max="25" width="23.875" hidden="1" customWidth="1"/>
    <col min="26" max="26" width="24.25" hidden="1" customWidth="1"/>
    <col min="27" max="27" width="22.375" hidden="1" customWidth="1"/>
    <col min="28" max="28" width="20.25" hidden="1" customWidth="1"/>
    <col min="29" max="29" width="21" hidden="1" customWidth="1"/>
    <col min="30" max="30" width="17.375" hidden="1" customWidth="1"/>
    <col min="31" max="31" width="12.625" hidden="1" customWidth="1"/>
    <col min="32" max="32" width="13.25" hidden="1" customWidth="1"/>
    <col min="33" max="33" width="20" hidden="1" customWidth="1"/>
    <col min="34" max="34" width="21.125" hidden="1" customWidth="1"/>
    <col min="35" max="35" width="18.625" hidden="1" customWidth="1"/>
    <col min="36" max="36" width="14.75" hidden="1" customWidth="1"/>
    <col min="37" max="37" width="11.125" hidden="1" customWidth="1"/>
    <col min="38" max="38" width="12.875" hidden="1" customWidth="1"/>
    <col min="39" max="39" width="11.375" hidden="1" customWidth="1"/>
    <col min="40" max="40" width="9.625" hidden="1" customWidth="1"/>
    <col min="41" max="41" width="10.25" hidden="1" customWidth="1"/>
    <col min="42" max="42" width="14.25" hidden="1" customWidth="1"/>
    <col min="43" max="43" width="10.75" hidden="1" customWidth="1"/>
    <col min="44" max="44" width="8.125" hidden="1" customWidth="1"/>
    <col min="45" max="45" width="10" hidden="1" customWidth="1"/>
    <col min="46" max="46" width="13.625" hidden="1" customWidth="1"/>
    <col min="47" max="47" width="24.25" hidden="1" customWidth="1"/>
    <col min="48" max="48" width="12.375" hidden="1" customWidth="1"/>
    <col min="49" max="49" width="13.125" hidden="1" customWidth="1"/>
    <col min="50" max="50" width="12.25" customWidth="1"/>
  </cols>
  <sheetData>
    <row r="1" spans="1:49" ht="28.5" customHeight="1" thickBot="1" x14ac:dyDescent="0.3">
      <c r="A1" s="335" t="s">
        <v>381</v>
      </c>
      <c r="B1" s="335"/>
      <c r="C1" s="335"/>
      <c r="D1" s="335"/>
      <c r="E1" s="335"/>
      <c r="T1" s="317" t="s">
        <v>219</v>
      </c>
      <c r="U1" s="317"/>
      <c r="W1" s="273"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322" t="s">
        <v>78</v>
      </c>
      <c r="C2" s="323"/>
      <c r="D2" s="323"/>
      <c r="E2" s="323"/>
      <c r="F2" s="323"/>
      <c r="G2" s="323"/>
      <c r="H2" s="323"/>
      <c r="I2" s="323"/>
      <c r="J2" s="323"/>
      <c r="K2" s="323"/>
      <c r="L2" s="323"/>
      <c r="M2" s="323"/>
      <c r="N2" s="323"/>
      <c r="O2" s="323"/>
      <c r="P2" s="323"/>
      <c r="Q2" s="323"/>
      <c r="R2" s="324"/>
      <c r="S2" s="58"/>
      <c r="T2" s="27" t="s">
        <v>215</v>
      </c>
      <c r="U2" s="27" t="s">
        <v>138</v>
      </c>
      <c r="W2" s="273"/>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325" t="s">
        <v>79</v>
      </c>
      <c r="C3" s="325"/>
      <c r="D3" s="325"/>
      <c r="E3" s="325"/>
      <c r="F3" s="325"/>
      <c r="G3" s="325"/>
      <c r="H3" s="325"/>
      <c r="I3" s="325"/>
      <c r="J3" s="325"/>
      <c r="K3" s="325"/>
      <c r="L3" s="325"/>
      <c r="M3" s="325"/>
      <c r="N3" s="325"/>
      <c r="O3" s="325"/>
      <c r="P3" s="325"/>
      <c r="Q3" s="325"/>
      <c r="R3" s="325"/>
      <c r="S3" s="61"/>
      <c r="T3" s="25" t="s">
        <v>208</v>
      </c>
      <c r="U3" s="25" t="s">
        <v>210</v>
      </c>
      <c r="W3" s="273"/>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273"/>
      <c r="X4" s="27" t="s">
        <v>217</v>
      </c>
      <c r="Y4" s="29" t="s">
        <v>348</v>
      </c>
      <c r="Z4" s="29" t="s">
        <v>348</v>
      </c>
      <c r="AA4" s="34" t="s">
        <v>349</v>
      </c>
      <c r="AB4" s="28" t="s">
        <v>350</v>
      </c>
      <c r="AC4" s="28" t="s">
        <v>350</v>
      </c>
      <c r="AD4" s="29" t="s">
        <v>348</v>
      </c>
      <c r="AE4" s="29" t="s">
        <v>348</v>
      </c>
      <c r="AF4" s="34" t="s">
        <v>349</v>
      </c>
      <c r="AG4" s="28" t="s">
        <v>350</v>
      </c>
      <c r="AH4" s="33" t="s">
        <v>351</v>
      </c>
      <c r="AI4" s="29" t="s">
        <v>348</v>
      </c>
      <c r="AJ4" s="34" t="s">
        <v>349</v>
      </c>
      <c r="AK4" s="28" t="s">
        <v>350</v>
      </c>
      <c r="AL4" s="33" t="s">
        <v>351</v>
      </c>
      <c r="AM4" s="33" t="s">
        <v>351</v>
      </c>
      <c r="AN4" s="34" t="s">
        <v>349</v>
      </c>
      <c r="AO4" s="28" t="s">
        <v>350</v>
      </c>
      <c r="AP4" s="28" t="s">
        <v>350</v>
      </c>
      <c r="AQ4" s="33" t="s">
        <v>351</v>
      </c>
      <c r="AR4" s="33" t="s">
        <v>351</v>
      </c>
      <c r="AS4" s="28" t="s">
        <v>350</v>
      </c>
      <c r="AT4" s="28" t="s">
        <v>350</v>
      </c>
      <c r="AU4" s="33" t="s">
        <v>351</v>
      </c>
      <c r="AV4" s="33" t="s">
        <v>351</v>
      </c>
      <c r="AW4" s="33" t="s">
        <v>351</v>
      </c>
    </row>
    <row r="5" spans="1:49" ht="32.25" customHeight="1" thickBot="1" x14ac:dyDescent="0.3">
      <c r="B5" s="326" t="s">
        <v>272</v>
      </c>
      <c r="C5" s="327"/>
      <c r="D5" s="328"/>
      <c r="G5" s="11"/>
      <c r="H5" s="329" t="s">
        <v>343</v>
      </c>
      <c r="I5" s="330"/>
      <c r="J5" s="330"/>
      <c r="K5" s="330"/>
      <c r="L5" s="331"/>
      <c r="O5" s="11"/>
      <c r="P5" s="329" t="s">
        <v>344</v>
      </c>
      <c r="Q5" s="330"/>
      <c r="R5" s="331"/>
      <c r="T5" s="25" t="s">
        <v>206</v>
      </c>
      <c r="U5" s="25" t="s">
        <v>212</v>
      </c>
      <c r="W5" s="273" t="s">
        <v>352</v>
      </c>
      <c r="X5" s="27" t="s">
        <v>215</v>
      </c>
      <c r="Y5" s="25" t="s">
        <v>368</v>
      </c>
      <c r="Z5" s="25" t="s">
        <v>368</v>
      </c>
      <c r="AA5" s="25" t="s">
        <v>368</v>
      </c>
      <c r="AB5" s="25" t="s">
        <v>369</v>
      </c>
      <c r="AC5" s="25" t="s">
        <v>369</v>
      </c>
      <c r="AD5" s="25" t="s">
        <v>369</v>
      </c>
      <c r="AE5" s="25" t="s">
        <v>370</v>
      </c>
      <c r="AF5" s="25" t="s">
        <v>370</v>
      </c>
      <c r="AG5" s="25" t="s">
        <v>370</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332" t="s">
        <v>143</v>
      </c>
      <c r="G6" s="80" t="s">
        <v>148</v>
      </c>
      <c r="H6" s="13" t="s">
        <v>292</v>
      </c>
      <c r="I6" s="13" t="s">
        <v>292</v>
      </c>
      <c r="J6" s="14" t="s">
        <v>295</v>
      </c>
      <c r="K6" s="14" t="s">
        <v>295</v>
      </c>
      <c r="L6" s="14" t="s">
        <v>295</v>
      </c>
      <c r="N6" s="332" t="s">
        <v>143</v>
      </c>
      <c r="O6" s="80" t="s">
        <v>148</v>
      </c>
      <c r="P6" s="91" t="s">
        <v>293</v>
      </c>
      <c r="Q6" s="13" t="s">
        <v>292</v>
      </c>
      <c r="R6" s="14" t="s">
        <v>295</v>
      </c>
      <c r="T6" s="25" t="s">
        <v>205</v>
      </c>
      <c r="U6" s="25" t="s">
        <v>213</v>
      </c>
      <c r="W6" s="273"/>
      <c r="X6" s="27" t="s">
        <v>138</v>
      </c>
      <c r="Y6" s="25" t="s">
        <v>371</v>
      </c>
      <c r="Z6" s="25" t="s">
        <v>372</v>
      </c>
      <c r="AA6" s="25" t="s">
        <v>373</v>
      </c>
      <c r="AB6" s="25" t="s">
        <v>371</v>
      </c>
      <c r="AC6" s="25" t="s">
        <v>372</v>
      </c>
      <c r="AD6" s="25" t="s">
        <v>373</v>
      </c>
      <c r="AE6" s="25" t="s">
        <v>371</v>
      </c>
      <c r="AF6" s="25" t="s">
        <v>372</v>
      </c>
      <c r="AG6" s="25" t="s">
        <v>373</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333"/>
      <c r="G7" s="80" t="s">
        <v>147</v>
      </c>
      <c r="H7" s="59" t="s">
        <v>293</v>
      </c>
      <c r="I7" s="13" t="s">
        <v>292</v>
      </c>
      <c r="J7" s="13" t="s">
        <v>292</v>
      </c>
      <c r="K7" s="14" t="s">
        <v>295</v>
      </c>
      <c r="L7" s="14" t="s">
        <v>295</v>
      </c>
      <c r="M7" s="41"/>
      <c r="N7" s="333"/>
      <c r="O7" s="80" t="s">
        <v>147</v>
      </c>
      <c r="P7" s="59" t="s">
        <v>293</v>
      </c>
      <c r="Q7" s="13" t="s">
        <v>292</v>
      </c>
      <c r="R7" s="14" t="s">
        <v>295</v>
      </c>
      <c r="S7" s="62"/>
      <c r="T7" s="25" t="s">
        <v>209</v>
      </c>
      <c r="U7" s="25" t="s">
        <v>214</v>
      </c>
      <c r="W7" s="273"/>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333"/>
      <c r="G8" s="80" t="s">
        <v>146</v>
      </c>
      <c r="H8" s="67" t="s">
        <v>294</v>
      </c>
      <c r="I8" s="59" t="s">
        <v>293</v>
      </c>
      <c r="J8" s="13" t="s">
        <v>292</v>
      </c>
      <c r="K8" s="14" t="s">
        <v>295</v>
      </c>
      <c r="L8" s="14" t="s">
        <v>295</v>
      </c>
      <c r="N8" s="333"/>
      <c r="O8" s="80" t="s">
        <v>146</v>
      </c>
      <c r="P8" s="59" t="s">
        <v>293</v>
      </c>
      <c r="Q8" s="13" t="s">
        <v>292</v>
      </c>
      <c r="R8" s="14" t="s">
        <v>295</v>
      </c>
      <c r="S8" s="63"/>
      <c r="T8" s="25" t="s">
        <v>218</v>
      </c>
      <c r="U8" s="25" t="s">
        <v>218</v>
      </c>
      <c r="W8" s="273"/>
      <c r="X8" s="100" t="s">
        <v>374</v>
      </c>
      <c r="Y8" s="33" t="s">
        <v>353</v>
      </c>
      <c r="Z8" s="101" t="s">
        <v>354</v>
      </c>
      <c r="AA8" s="28" t="s">
        <v>366</v>
      </c>
      <c r="AB8" s="33" t="s">
        <v>353</v>
      </c>
      <c r="AC8" s="101" t="s">
        <v>354</v>
      </c>
      <c r="AD8" s="28" t="s">
        <v>366</v>
      </c>
      <c r="AE8" s="101" t="s">
        <v>354</v>
      </c>
      <c r="AF8" s="28" t="s">
        <v>366</v>
      </c>
      <c r="AG8" s="29" t="s">
        <v>367</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333"/>
      <c r="G9" s="80" t="s">
        <v>145</v>
      </c>
      <c r="H9" s="67" t="s">
        <v>294</v>
      </c>
      <c r="I9" s="67" t="s">
        <v>294</v>
      </c>
      <c r="J9" s="59" t="s">
        <v>293</v>
      </c>
      <c r="K9" s="13" t="s">
        <v>292</v>
      </c>
      <c r="L9" s="14" t="s">
        <v>295</v>
      </c>
      <c r="N9" s="333"/>
      <c r="O9" s="80" t="s">
        <v>145</v>
      </c>
      <c r="P9" s="67" t="s">
        <v>294</v>
      </c>
      <c r="Q9" s="59" t="s">
        <v>293</v>
      </c>
      <c r="R9" s="13" t="s">
        <v>292</v>
      </c>
      <c r="S9" s="63"/>
      <c r="U9" s="24"/>
    </row>
    <row r="10" spans="1:49" ht="24.75" thickBot="1" x14ac:dyDescent="0.3">
      <c r="B10" s="5" t="s">
        <v>205</v>
      </c>
      <c r="C10" s="1" t="s">
        <v>91</v>
      </c>
      <c r="D10" s="1" t="s">
        <v>92</v>
      </c>
      <c r="F10" s="334"/>
      <c r="G10" s="80" t="s">
        <v>144</v>
      </c>
      <c r="H10" s="67" t="s">
        <v>294</v>
      </c>
      <c r="I10" s="67" t="s">
        <v>294</v>
      </c>
      <c r="J10" s="59" t="s">
        <v>293</v>
      </c>
      <c r="K10" s="13" t="s">
        <v>292</v>
      </c>
      <c r="L10" s="13" t="s">
        <v>292</v>
      </c>
      <c r="N10" s="334"/>
      <c r="O10" s="80" t="s">
        <v>144</v>
      </c>
      <c r="P10" s="67" t="s">
        <v>294</v>
      </c>
      <c r="Q10" s="67" t="s">
        <v>294</v>
      </c>
      <c r="R10" s="59" t="s">
        <v>293</v>
      </c>
      <c r="S10" s="63"/>
      <c r="T10" s="318" t="s">
        <v>220</v>
      </c>
      <c r="U10" s="318"/>
      <c r="W10" s="273"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342</v>
      </c>
      <c r="P11" s="12" t="s">
        <v>285</v>
      </c>
      <c r="Q11" s="12" t="s">
        <v>286</v>
      </c>
      <c r="R11" s="12" t="s">
        <v>287</v>
      </c>
      <c r="S11" s="63"/>
      <c r="T11" s="27" t="s">
        <v>215</v>
      </c>
      <c r="U11" s="27" t="s">
        <v>138</v>
      </c>
      <c r="W11" s="273"/>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319" t="s">
        <v>138</v>
      </c>
      <c r="I12" s="320"/>
      <c r="J12" s="320"/>
      <c r="K12" s="320"/>
      <c r="L12" s="321"/>
      <c r="N12" s="42"/>
      <c r="O12" s="42"/>
      <c r="P12" s="319" t="s">
        <v>138</v>
      </c>
      <c r="Q12" s="320"/>
      <c r="R12" s="321"/>
      <c r="S12" s="63"/>
      <c r="T12" s="25" t="s">
        <v>208</v>
      </c>
      <c r="U12" s="25" t="s">
        <v>221</v>
      </c>
      <c r="W12" s="273"/>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273"/>
      <c r="X13" s="27" t="s">
        <v>217</v>
      </c>
      <c r="Y13" s="29" t="s">
        <v>348</v>
      </c>
      <c r="Z13" s="29" t="s">
        <v>348</v>
      </c>
      <c r="AA13" s="34" t="s">
        <v>349</v>
      </c>
      <c r="AB13" s="29" t="s">
        <v>348</v>
      </c>
      <c r="AC13" s="34" t="s">
        <v>349</v>
      </c>
      <c r="AD13" s="28" t="s">
        <v>350</v>
      </c>
      <c r="AE13" s="34" t="s">
        <v>349</v>
      </c>
      <c r="AF13" s="28" t="s">
        <v>350</v>
      </c>
      <c r="AG13" s="33" t="s">
        <v>351</v>
      </c>
      <c r="AH13" s="34" t="s">
        <v>349</v>
      </c>
      <c r="AI13" s="28" t="s">
        <v>350</v>
      </c>
      <c r="AJ13" s="33" t="s">
        <v>351</v>
      </c>
      <c r="AK13" s="34" t="s">
        <v>349</v>
      </c>
      <c r="AL13" s="28" t="s">
        <v>350</v>
      </c>
      <c r="AM13" s="33" t="s">
        <v>351</v>
      </c>
    </row>
    <row r="14" spans="1:49" ht="31.5" customHeight="1" thickBot="1" x14ac:dyDescent="0.3">
      <c r="B14" s="326" t="s">
        <v>273</v>
      </c>
      <c r="C14" s="327"/>
      <c r="D14" s="328"/>
      <c r="I14" s="11"/>
      <c r="J14" s="329" t="s">
        <v>355</v>
      </c>
      <c r="K14" s="330"/>
      <c r="L14" s="331"/>
      <c r="M14" s="42"/>
      <c r="P14" s="350" t="s">
        <v>356</v>
      </c>
      <c r="Q14" s="351"/>
      <c r="R14" s="352"/>
      <c r="S14" s="39"/>
      <c r="T14" s="25" t="s">
        <v>206</v>
      </c>
      <c r="U14" s="25" t="s">
        <v>223</v>
      </c>
    </row>
    <row r="15" spans="1:49" ht="63" customHeight="1" x14ac:dyDescent="0.25">
      <c r="B15" s="4" t="s">
        <v>82</v>
      </c>
      <c r="C15" s="6" t="s">
        <v>95</v>
      </c>
      <c r="D15" s="6" t="s">
        <v>96</v>
      </c>
      <c r="H15" s="332" t="s">
        <v>143</v>
      </c>
      <c r="I15" s="99" t="s">
        <v>362</v>
      </c>
      <c r="J15" s="59" t="s">
        <v>354</v>
      </c>
      <c r="K15" s="13" t="s">
        <v>366</v>
      </c>
      <c r="L15" s="96" t="s">
        <v>367</v>
      </c>
      <c r="M15" s="39"/>
      <c r="N15" s="39"/>
      <c r="O15" s="39"/>
      <c r="P15" s="353"/>
      <c r="Q15" s="354"/>
      <c r="R15" s="355"/>
      <c r="S15" s="39"/>
      <c r="T15" s="25" t="s">
        <v>205</v>
      </c>
      <c r="U15" s="25" t="s">
        <v>218</v>
      </c>
    </row>
    <row r="16" spans="1:49" ht="64.5" customHeight="1" thickBot="1" x14ac:dyDescent="0.3">
      <c r="B16" s="339" t="s">
        <v>210</v>
      </c>
      <c r="C16" s="1" t="s">
        <v>97</v>
      </c>
      <c r="D16" s="78" t="s">
        <v>107</v>
      </c>
      <c r="H16" s="333"/>
      <c r="I16" s="80" t="s">
        <v>361</v>
      </c>
      <c r="J16" s="82" t="s">
        <v>353</v>
      </c>
      <c r="K16" s="59" t="s">
        <v>354</v>
      </c>
      <c r="L16" s="13" t="s">
        <v>366</v>
      </c>
      <c r="O16" s="11"/>
      <c r="P16" s="356"/>
      <c r="Q16" s="357"/>
      <c r="R16" s="358"/>
      <c r="S16" s="41"/>
      <c r="T16" s="25" t="s">
        <v>209</v>
      </c>
      <c r="U16" s="31"/>
      <c r="W16" s="40" t="s">
        <v>240</v>
      </c>
      <c r="X16" s="40" t="s">
        <v>241</v>
      </c>
      <c r="Z16" s="79" t="s">
        <v>375</v>
      </c>
      <c r="AA16" s="79" t="s">
        <v>376</v>
      </c>
    </row>
    <row r="17" spans="2:49" ht="63.75" customHeight="1" thickBot="1" x14ac:dyDescent="0.3">
      <c r="B17" s="340"/>
      <c r="C17" s="1" t="s">
        <v>98</v>
      </c>
      <c r="D17" s="365" t="s">
        <v>101</v>
      </c>
      <c r="H17" s="334"/>
      <c r="I17" s="80" t="s">
        <v>360</v>
      </c>
      <c r="J17" s="82" t="s">
        <v>353</v>
      </c>
      <c r="K17" s="59" t="s">
        <v>354</v>
      </c>
      <c r="L17" s="13" t="s">
        <v>366</v>
      </c>
      <c r="N17" s="71"/>
      <c r="O17" s="64"/>
      <c r="P17" s="17" t="s">
        <v>313</v>
      </c>
      <c r="Q17" s="338" t="s">
        <v>314</v>
      </c>
      <c r="R17" s="338"/>
      <c r="S17" s="63"/>
      <c r="T17" s="25" t="s">
        <v>218</v>
      </c>
      <c r="U17" s="31"/>
      <c r="W17" s="32" t="s">
        <v>243</v>
      </c>
      <c r="X17" s="32">
        <v>5</v>
      </c>
      <c r="Z17" s="8" t="s">
        <v>322</v>
      </c>
      <c r="AA17" s="8" t="s">
        <v>377</v>
      </c>
    </row>
    <row r="18" spans="2:49" ht="51" customHeight="1" thickBot="1" x14ac:dyDescent="0.3">
      <c r="B18" s="340"/>
      <c r="C18" s="1" t="s">
        <v>99</v>
      </c>
      <c r="D18" s="366"/>
      <c r="H18" s="71"/>
      <c r="I18" s="64"/>
      <c r="J18" s="98" t="s">
        <v>363</v>
      </c>
      <c r="K18" s="12" t="s">
        <v>364</v>
      </c>
      <c r="L18" s="12" t="s">
        <v>365</v>
      </c>
      <c r="N18" s="71"/>
      <c r="O18" s="64"/>
      <c r="P18" s="6" t="s">
        <v>311</v>
      </c>
      <c r="Q18" s="301" t="s">
        <v>316</v>
      </c>
      <c r="R18" s="301"/>
      <c r="S18" s="63"/>
      <c r="W18" s="32" t="s">
        <v>245</v>
      </c>
      <c r="X18" s="32">
        <v>10</v>
      </c>
      <c r="Z18" s="8" t="s">
        <v>321</v>
      </c>
      <c r="AA18" s="8" t="s">
        <v>378</v>
      </c>
    </row>
    <row r="19" spans="2:49" ht="67.5" customHeight="1" thickBot="1" x14ac:dyDescent="0.3">
      <c r="B19" s="341"/>
      <c r="C19" s="1" t="s">
        <v>100</v>
      </c>
      <c r="D19" s="78" t="s">
        <v>106</v>
      </c>
      <c r="H19" s="71"/>
      <c r="I19" s="64"/>
      <c r="J19" s="319" t="s">
        <v>138</v>
      </c>
      <c r="K19" s="320"/>
      <c r="L19" s="321"/>
      <c r="N19" s="71"/>
      <c r="O19" s="64"/>
      <c r="P19" s="6" t="s">
        <v>312</v>
      </c>
      <c r="Q19" s="301" t="s">
        <v>315</v>
      </c>
      <c r="R19" s="301"/>
      <c r="S19" s="63"/>
      <c r="T19" s="315" t="s">
        <v>352</v>
      </c>
      <c r="U19" s="316"/>
      <c r="W19" s="32" t="s">
        <v>247</v>
      </c>
      <c r="X19" s="32">
        <v>20</v>
      </c>
      <c r="Z19" s="8" t="s">
        <v>320</v>
      </c>
      <c r="AA19" s="25" t="s">
        <v>318</v>
      </c>
    </row>
    <row r="20" spans="2:49" ht="36.75" customHeight="1" x14ac:dyDescent="0.25">
      <c r="B20" s="339" t="s">
        <v>211</v>
      </c>
      <c r="C20" s="1" t="s">
        <v>102</v>
      </c>
      <c r="D20" s="78" t="s">
        <v>108</v>
      </c>
      <c r="H20" s="9"/>
      <c r="I20" s="10"/>
      <c r="N20" s="71"/>
      <c r="O20" s="64"/>
      <c r="P20" s="6" t="s">
        <v>310</v>
      </c>
      <c r="Q20" s="301" t="s">
        <v>317</v>
      </c>
      <c r="R20" s="301"/>
      <c r="S20" s="63"/>
      <c r="T20" s="27" t="s">
        <v>215</v>
      </c>
      <c r="U20" s="27" t="s">
        <v>138</v>
      </c>
      <c r="Z20" s="8" t="s">
        <v>319</v>
      </c>
      <c r="AA20" s="111"/>
    </row>
    <row r="21" spans="2:49" ht="69.75" customHeight="1" thickBot="1" x14ac:dyDescent="0.3">
      <c r="B21" s="340"/>
      <c r="C21" s="1" t="s">
        <v>103</v>
      </c>
      <c r="D21" s="365" t="s">
        <v>109</v>
      </c>
      <c r="F21" s="362" t="s">
        <v>224</v>
      </c>
      <c r="G21" s="363"/>
      <c r="H21" s="363"/>
      <c r="I21" s="364"/>
      <c r="J21" s="93" t="s">
        <v>239</v>
      </c>
      <c r="K21" s="93" t="s">
        <v>248</v>
      </c>
      <c r="L21" s="43" t="s">
        <v>241</v>
      </c>
      <c r="N21" s="71"/>
      <c r="O21" s="64"/>
      <c r="S21" s="63"/>
      <c r="T21" s="25" t="s">
        <v>368</v>
      </c>
      <c r="U21" s="25" t="s">
        <v>371</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340"/>
      <c r="C22" s="1" t="s">
        <v>104</v>
      </c>
      <c r="D22" s="366"/>
      <c r="F22" s="367" t="s">
        <v>267</v>
      </c>
      <c r="G22" s="368"/>
      <c r="H22" s="368"/>
      <c r="I22" s="369"/>
      <c r="J22" s="19" t="s">
        <v>242</v>
      </c>
      <c r="K22" s="19" t="s">
        <v>243</v>
      </c>
      <c r="L22" s="19">
        <v>5</v>
      </c>
      <c r="N22" s="9"/>
      <c r="O22" s="10"/>
      <c r="P22" s="359" t="s">
        <v>357</v>
      </c>
      <c r="Q22" s="360"/>
      <c r="R22" s="361"/>
      <c r="S22" s="64"/>
      <c r="T22" s="25" t="s">
        <v>369</v>
      </c>
      <c r="U22" s="25" t="s">
        <v>372</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341"/>
      <c r="C23" s="1" t="s">
        <v>105</v>
      </c>
      <c r="D23" s="78" t="s">
        <v>110</v>
      </c>
      <c r="F23" s="342" t="s">
        <v>252</v>
      </c>
      <c r="G23" s="343"/>
      <c r="H23" s="343"/>
      <c r="I23" s="344"/>
      <c r="J23" s="19" t="s">
        <v>244</v>
      </c>
      <c r="K23" s="19" t="s">
        <v>245</v>
      </c>
      <c r="L23" s="19">
        <v>10</v>
      </c>
      <c r="P23" s="6" t="s">
        <v>358</v>
      </c>
      <c r="Q23" s="108"/>
      <c r="R23" s="109"/>
      <c r="S23" s="42"/>
      <c r="T23" s="25" t="s">
        <v>370</v>
      </c>
      <c r="U23" s="25" t="s">
        <v>373</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339" t="s">
        <v>212</v>
      </c>
      <c r="C24" s="1" t="s">
        <v>111</v>
      </c>
      <c r="D24" s="78" t="s">
        <v>114</v>
      </c>
      <c r="F24" s="342" t="s">
        <v>249</v>
      </c>
      <c r="G24" s="343"/>
      <c r="H24" s="343"/>
      <c r="I24" s="344"/>
      <c r="J24" s="19" t="s">
        <v>246</v>
      </c>
      <c r="K24" s="19" t="s">
        <v>247</v>
      </c>
      <c r="L24" s="19">
        <v>20</v>
      </c>
      <c r="P24" s="6" t="s">
        <v>359</v>
      </c>
      <c r="Q24" s="348"/>
      <c r="R24" s="349"/>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340"/>
      <c r="C25" s="1" t="s">
        <v>112</v>
      </c>
      <c r="D25" s="78" t="s">
        <v>115</v>
      </c>
      <c r="F25" s="342" t="s">
        <v>250</v>
      </c>
      <c r="G25" s="343"/>
      <c r="H25" s="343"/>
      <c r="I25" s="344"/>
      <c r="T25" s="24"/>
      <c r="U25" s="24"/>
    </row>
    <row r="26" spans="2:49" ht="80.25" customHeight="1" x14ac:dyDescent="0.25">
      <c r="B26" s="340"/>
      <c r="C26" s="1" t="s">
        <v>113</v>
      </c>
      <c r="D26" s="78" t="s">
        <v>116</v>
      </c>
      <c r="F26" s="342" t="s">
        <v>251</v>
      </c>
      <c r="G26" s="343"/>
      <c r="H26" s="343"/>
      <c r="I26" s="344"/>
      <c r="P26" s="64"/>
      <c r="Q26" s="110"/>
      <c r="R26" s="110"/>
      <c r="T26" s="26" t="s">
        <v>387</v>
      </c>
      <c r="U26" s="24"/>
    </row>
    <row r="27" spans="2:49" ht="33" customHeight="1" x14ac:dyDescent="0.25">
      <c r="B27" s="340"/>
      <c r="C27" s="337" t="s">
        <v>105</v>
      </c>
      <c r="D27" s="78" t="s">
        <v>117</v>
      </c>
      <c r="F27" s="342" t="s">
        <v>253</v>
      </c>
      <c r="G27" s="343"/>
      <c r="H27" s="343"/>
      <c r="I27" s="344"/>
      <c r="T27" s="24"/>
      <c r="U27" s="24"/>
    </row>
    <row r="28" spans="2:49" ht="52.5" customHeight="1" x14ac:dyDescent="0.25">
      <c r="B28" s="340"/>
      <c r="C28" s="370"/>
      <c r="D28" s="78" t="s">
        <v>118</v>
      </c>
      <c r="F28" s="342" t="s">
        <v>254</v>
      </c>
      <c r="G28" s="343"/>
      <c r="H28" s="343"/>
      <c r="I28" s="344"/>
      <c r="T28" s="24"/>
      <c r="U28" s="24"/>
    </row>
    <row r="29" spans="2:49" ht="30.75" customHeight="1" x14ac:dyDescent="0.25">
      <c r="B29" s="341"/>
      <c r="C29" s="338"/>
      <c r="D29" s="78" t="s">
        <v>119</v>
      </c>
      <c r="F29" s="342" t="s">
        <v>255</v>
      </c>
      <c r="G29" s="343"/>
      <c r="H29" s="343"/>
      <c r="I29" s="344"/>
    </row>
    <row r="30" spans="2:49" ht="51.75" customHeight="1" x14ac:dyDescent="0.25">
      <c r="B30" s="339" t="s">
        <v>213</v>
      </c>
      <c r="C30" s="1" t="s">
        <v>120</v>
      </c>
      <c r="D30" s="78" t="s">
        <v>124</v>
      </c>
      <c r="F30" s="342" t="s">
        <v>256</v>
      </c>
      <c r="G30" s="343"/>
      <c r="H30" s="343"/>
      <c r="I30" s="344"/>
    </row>
    <row r="31" spans="2:49" ht="39" customHeight="1" x14ac:dyDescent="0.25">
      <c r="B31" s="340"/>
      <c r="C31" s="1" t="s">
        <v>121</v>
      </c>
      <c r="D31" s="78" t="s">
        <v>125</v>
      </c>
      <c r="F31" s="342" t="s">
        <v>257</v>
      </c>
      <c r="G31" s="343"/>
      <c r="H31" s="343"/>
      <c r="I31" s="344"/>
    </row>
    <row r="32" spans="2:49" ht="51" customHeight="1" x14ac:dyDescent="0.25">
      <c r="B32" s="340"/>
      <c r="C32" s="1" t="s">
        <v>122</v>
      </c>
      <c r="D32" s="78" t="s">
        <v>126</v>
      </c>
      <c r="F32" s="342" t="s">
        <v>258</v>
      </c>
      <c r="G32" s="343"/>
      <c r="H32" s="343"/>
      <c r="I32" s="344"/>
    </row>
    <row r="33" spans="2:9" ht="40.5" customHeight="1" x14ac:dyDescent="0.25">
      <c r="B33" s="340"/>
      <c r="C33" s="337" t="s">
        <v>123</v>
      </c>
      <c r="D33" s="78" t="s">
        <v>127</v>
      </c>
      <c r="F33" s="342" t="s">
        <v>259</v>
      </c>
      <c r="G33" s="343"/>
      <c r="H33" s="343"/>
      <c r="I33" s="344"/>
    </row>
    <row r="34" spans="2:9" ht="48" customHeight="1" x14ac:dyDescent="0.25">
      <c r="B34" s="341"/>
      <c r="C34" s="338"/>
      <c r="D34" s="78" t="s">
        <v>128</v>
      </c>
      <c r="F34" s="342" t="s">
        <v>260</v>
      </c>
      <c r="G34" s="343"/>
      <c r="H34" s="343"/>
      <c r="I34" s="344"/>
    </row>
    <row r="35" spans="2:9" ht="35.25" customHeight="1" x14ac:dyDescent="0.25">
      <c r="B35" s="339" t="s">
        <v>214</v>
      </c>
      <c r="C35" s="1" t="s">
        <v>132</v>
      </c>
      <c r="D35" s="78" t="s">
        <v>129</v>
      </c>
      <c r="F35" s="342" t="s">
        <v>261</v>
      </c>
      <c r="G35" s="343"/>
      <c r="H35" s="343"/>
      <c r="I35" s="344"/>
    </row>
    <row r="36" spans="2:9" ht="30.75" customHeight="1" x14ac:dyDescent="0.25">
      <c r="B36" s="340"/>
      <c r="C36" s="1" t="s">
        <v>133</v>
      </c>
      <c r="D36" s="78" t="s">
        <v>130</v>
      </c>
      <c r="F36" s="342" t="s">
        <v>262</v>
      </c>
      <c r="G36" s="343"/>
      <c r="H36" s="343"/>
      <c r="I36" s="344"/>
    </row>
    <row r="37" spans="2:9" ht="50.25" customHeight="1" x14ac:dyDescent="0.25">
      <c r="B37" s="340"/>
      <c r="C37" s="1" t="s">
        <v>134</v>
      </c>
      <c r="D37" s="78" t="s">
        <v>131</v>
      </c>
      <c r="F37" s="342" t="s">
        <v>263</v>
      </c>
      <c r="G37" s="343"/>
      <c r="H37" s="343"/>
      <c r="I37" s="344"/>
    </row>
    <row r="38" spans="2:9" ht="39" customHeight="1" x14ac:dyDescent="0.25">
      <c r="B38" s="340"/>
      <c r="C38" s="337" t="s">
        <v>135</v>
      </c>
      <c r="D38" s="78" t="s">
        <v>136</v>
      </c>
      <c r="F38" s="342" t="s">
        <v>264</v>
      </c>
      <c r="G38" s="343"/>
      <c r="H38" s="343"/>
      <c r="I38" s="344"/>
    </row>
    <row r="39" spans="2:9" ht="39.75" customHeight="1" x14ac:dyDescent="0.25">
      <c r="B39" s="341"/>
      <c r="C39" s="338"/>
      <c r="D39" s="78" t="s">
        <v>137</v>
      </c>
      <c r="F39" s="342" t="s">
        <v>265</v>
      </c>
      <c r="G39" s="343"/>
      <c r="H39" s="343"/>
      <c r="I39" s="344"/>
    </row>
    <row r="40" spans="2:9" ht="15" customHeight="1" x14ac:dyDescent="0.25">
      <c r="F40" s="345" t="s">
        <v>266</v>
      </c>
      <c r="G40" s="346"/>
      <c r="H40" s="346"/>
      <c r="I40" s="347"/>
    </row>
    <row r="41" spans="2:9" ht="22.5" customHeight="1" x14ac:dyDescent="0.25">
      <c r="B41" s="336" t="s">
        <v>307</v>
      </c>
      <c r="C41" s="336"/>
      <c r="D41" s="336"/>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8">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xr:uid="{00000000-0004-0000-0300-000000000000}"/>
  </hyperlinks>
  <pageMargins left="0.7" right="0.7" top="0.75" bottom="0.75" header="0.3" footer="0.3"/>
  <pageSetup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M31"/>
  <sheetViews>
    <sheetView zoomScale="60" zoomScaleNormal="60" workbookViewId="0">
      <selection activeCell="F29" sqref="F29"/>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25" hidden="1" customWidth="1"/>
  </cols>
  <sheetData>
    <row r="1" spans="1:13" ht="27" customHeight="1" thickBot="1" x14ac:dyDescent="0.3">
      <c r="A1" s="308" t="s">
        <v>381</v>
      </c>
      <c r="B1" s="308"/>
      <c r="C1" s="308"/>
      <c r="D1" s="308"/>
      <c r="E1" s="308"/>
      <c r="F1" s="308"/>
    </row>
    <row r="2" spans="1:13" ht="21" customHeight="1" x14ac:dyDescent="0.25">
      <c r="A2" s="375" t="s">
        <v>149</v>
      </c>
      <c r="B2" s="376"/>
      <c r="C2" s="376"/>
      <c r="D2" s="376"/>
      <c r="E2" s="376"/>
      <c r="F2" s="376"/>
      <c r="G2" s="376"/>
      <c r="H2" s="376"/>
      <c r="I2" s="376"/>
      <c r="J2" s="376"/>
      <c r="K2" s="377"/>
      <c r="M2" s="4" t="s">
        <v>150</v>
      </c>
    </row>
    <row r="3" spans="1:13" ht="15" customHeight="1" x14ac:dyDescent="0.25">
      <c r="A3" s="237" t="s">
        <v>274</v>
      </c>
      <c r="B3" s="237"/>
      <c r="C3" s="237"/>
      <c r="D3" s="237"/>
      <c r="E3" s="237"/>
      <c r="F3" s="237"/>
      <c r="G3" s="237"/>
      <c r="H3" s="237"/>
      <c r="I3" s="237"/>
      <c r="J3" s="237"/>
      <c r="K3" s="237"/>
      <c r="M3" s="18" t="s">
        <v>225</v>
      </c>
    </row>
    <row r="4" spans="1:13" ht="18" customHeight="1" x14ac:dyDescent="0.25">
      <c r="A4" s="237"/>
      <c r="B4" s="237"/>
      <c r="C4" s="237"/>
      <c r="D4" s="237"/>
      <c r="E4" s="237"/>
      <c r="F4" s="237"/>
      <c r="G4" s="237"/>
      <c r="H4" s="237"/>
      <c r="I4" s="237"/>
      <c r="J4" s="237"/>
      <c r="K4" s="237"/>
      <c r="M4" s="18" t="s">
        <v>226</v>
      </c>
    </row>
    <row r="5" spans="1:13" x14ac:dyDescent="0.25">
      <c r="M5" s="18" t="s">
        <v>218</v>
      </c>
    </row>
    <row r="6" spans="1:13" ht="15.75" thickBot="1" x14ac:dyDescent="0.3"/>
    <row r="7" spans="1:13" ht="27" customHeight="1" thickBot="1" x14ac:dyDescent="0.3">
      <c r="A7" s="379" t="s">
        <v>181</v>
      </c>
      <c r="B7" s="380"/>
      <c r="C7" s="380"/>
      <c r="D7" s="381"/>
      <c r="E7" s="11"/>
      <c r="F7" s="371" t="s">
        <v>182</v>
      </c>
      <c r="G7" s="374"/>
      <c r="H7" s="372"/>
      <c r="I7" s="11"/>
      <c r="J7" s="371" t="s">
        <v>183</v>
      </c>
      <c r="K7" s="372"/>
    </row>
    <row r="8" spans="1:13" ht="24" x14ac:dyDescent="0.25">
      <c r="A8" s="209" t="s">
        <v>173</v>
      </c>
      <c r="B8" s="378" t="s">
        <v>269</v>
      </c>
      <c r="C8" s="378"/>
      <c r="D8" s="378"/>
      <c r="E8" s="15"/>
      <c r="F8" s="7" t="s">
        <v>177</v>
      </c>
      <c r="G8" s="7" t="s">
        <v>178</v>
      </c>
      <c r="H8" s="7" t="s">
        <v>179</v>
      </c>
      <c r="I8" s="15"/>
      <c r="J8" s="16" t="s">
        <v>184</v>
      </c>
      <c r="K8" s="17" t="s">
        <v>185</v>
      </c>
    </row>
    <row r="9" spans="1:13" ht="31.5" customHeight="1" x14ac:dyDescent="0.25">
      <c r="A9" s="300"/>
      <c r="B9" s="345" t="s">
        <v>152</v>
      </c>
      <c r="C9" s="346"/>
      <c r="D9" s="347"/>
      <c r="E9" s="15"/>
      <c r="F9" s="8" t="s">
        <v>228</v>
      </c>
      <c r="G9" s="18">
        <v>15</v>
      </c>
      <c r="H9" s="19">
        <v>0</v>
      </c>
      <c r="I9" s="15"/>
      <c r="J9" s="20" t="s">
        <v>186</v>
      </c>
      <c r="K9" s="19">
        <v>0</v>
      </c>
    </row>
    <row r="10" spans="1:13" ht="31.5" customHeight="1" x14ac:dyDescent="0.25">
      <c r="A10" s="300"/>
      <c r="B10" s="373" t="s">
        <v>153</v>
      </c>
      <c r="C10" s="373"/>
      <c r="D10" s="373"/>
      <c r="E10" s="15"/>
      <c r="F10" s="8" t="s">
        <v>229</v>
      </c>
      <c r="G10" s="19">
        <v>5</v>
      </c>
      <c r="H10" s="19">
        <v>0</v>
      </c>
      <c r="I10" s="15"/>
      <c r="J10" s="20" t="s">
        <v>187</v>
      </c>
      <c r="K10" s="19">
        <v>1</v>
      </c>
    </row>
    <row r="11" spans="1:13" x14ac:dyDescent="0.25">
      <c r="A11" s="300"/>
      <c r="B11" s="373" t="s">
        <v>154</v>
      </c>
      <c r="C11" s="373"/>
      <c r="D11" s="373"/>
      <c r="E11" s="15"/>
      <c r="F11" s="21" t="s">
        <v>230</v>
      </c>
      <c r="G11" s="19">
        <v>15</v>
      </c>
      <c r="H11" s="19">
        <v>0</v>
      </c>
      <c r="I11" s="15"/>
      <c r="J11" s="20" t="s">
        <v>188</v>
      </c>
      <c r="K11" s="19">
        <v>2</v>
      </c>
    </row>
    <row r="12" spans="1:13" ht="15" customHeight="1" x14ac:dyDescent="0.25">
      <c r="A12" s="300"/>
      <c r="B12" s="373" t="s">
        <v>155</v>
      </c>
      <c r="C12" s="373"/>
      <c r="D12" s="373"/>
      <c r="E12" s="15"/>
      <c r="F12" s="8" t="s">
        <v>231</v>
      </c>
      <c r="G12" s="18">
        <v>10</v>
      </c>
      <c r="H12" s="19">
        <v>0</v>
      </c>
      <c r="I12" s="15"/>
      <c r="J12" s="15"/>
      <c r="K12" s="15"/>
    </row>
    <row r="13" spans="1:13" ht="31.5" customHeight="1" x14ac:dyDescent="0.25">
      <c r="A13" s="300"/>
      <c r="B13" s="373" t="s">
        <v>156</v>
      </c>
      <c r="C13" s="373"/>
      <c r="D13" s="373"/>
      <c r="E13" s="15"/>
      <c r="F13" s="8" t="s">
        <v>232</v>
      </c>
      <c r="G13" s="19">
        <v>15</v>
      </c>
      <c r="H13" s="19">
        <v>0</v>
      </c>
      <c r="I13" s="15"/>
      <c r="J13" s="15"/>
      <c r="K13" s="15"/>
    </row>
    <row r="14" spans="1:13" ht="30" customHeight="1" x14ac:dyDescent="0.25">
      <c r="A14" s="300" t="s">
        <v>174</v>
      </c>
      <c r="B14" s="373" t="s">
        <v>157</v>
      </c>
      <c r="C14" s="373"/>
      <c r="D14" s="373"/>
      <c r="E14" s="15"/>
      <c r="F14" s="8" t="s">
        <v>233</v>
      </c>
      <c r="G14" s="19">
        <v>10</v>
      </c>
      <c r="H14" s="19">
        <v>0</v>
      </c>
      <c r="I14" s="15"/>
      <c r="J14" s="15"/>
      <c r="K14" s="15"/>
    </row>
    <row r="15" spans="1:13" ht="30" customHeight="1" x14ac:dyDescent="0.25">
      <c r="A15" s="300"/>
      <c r="B15" s="373" t="s">
        <v>158</v>
      </c>
      <c r="C15" s="373"/>
      <c r="D15" s="373"/>
      <c r="E15" s="15"/>
      <c r="F15" s="8" t="s">
        <v>234</v>
      </c>
      <c r="G15" s="19">
        <v>30</v>
      </c>
      <c r="H15" s="19">
        <v>0</v>
      </c>
      <c r="I15" s="15"/>
      <c r="J15" s="15"/>
      <c r="K15" s="15"/>
    </row>
    <row r="16" spans="1:13" x14ac:dyDescent="0.25">
      <c r="A16" s="300"/>
      <c r="B16" s="373" t="s">
        <v>159</v>
      </c>
      <c r="C16" s="373"/>
      <c r="D16" s="373"/>
      <c r="E16" s="15"/>
      <c r="F16" s="6" t="s">
        <v>180</v>
      </c>
      <c r="G16" s="4">
        <f>SUM(G9:G15)</f>
        <v>100</v>
      </c>
      <c r="H16" s="4">
        <f>SUM(H9:H15)</f>
        <v>0</v>
      </c>
      <c r="I16" s="15"/>
      <c r="J16" s="15"/>
      <c r="K16" s="15"/>
    </row>
    <row r="17" spans="1:11" x14ac:dyDescent="0.25">
      <c r="A17" s="300"/>
      <c r="B17" s="373" t="s">
        <v>160</v>
      </c>
      <c r="C17" s="373"/>
      <c r="D17" s="373"/>
      <c r="E17" s="15"/>
      <c r="F17" s="22"/>
      <c r="G17" s="23"/>
      <c r="H17" s="15"/>
      <c r="I17" s="15"/>
      <c r="J17" s="15"/>
      <c r="K17" s="15"/>
    </row>
    <row r="18" spans="1:11" x14ac:dyDescent="0.25">
      <c r="A18" s="300"/>
      <c r="B18" s="373" t="s">
        <v>161</v>
      </c>
      <c r="C18" s="373"/>
      <c r="D18" s="373"/>
      <c r="E18" s="15"/>
      <c r="F18" s="22"/>
      <c r="G18" s="23"/>
      <c r="H18" s="15"/>
      <c r="I18" s="15"/>
      <c r="J18" s="15"/>
      <c r="K18" s="15"/>
    </row>
    <row r="19" spans="1:11" ht="15" customHeight="1" x14ac:dyDescent="0.25">
      <c r="A19" s="300"/>
      <c r="B19" s="373" t="s">
        <v>162</v>
      </c>
      <c r="C19" s="373"/>
      <c r="D19" s="373"/>
      <c r="E19" s="15"/>
      <c r="F19" s="22"/>
      <c r="G19" s="23"/>
      <c r="H19" s="15"/>
      <c r="I19" s="15"/>
      <c r="J19" s="15"/>
      <c r="K19" s="15"/>
    </row>
    <row r="20" spans="1:11" x14ac:dyDescent="0.25">
      <c r="A20" s="300"/>
      <c r="B20" s="373" t="s">
        <v>163</v>
      </c>
      <c r="C20" s="373"/>
      <c r="D20" s="373"/>
      <c r="E20" s="15"/>
      <c r="F20" s="15"/>
      <c r="G20" s="15"/>
      <c r="H20" s="15"/>
      <c r="I20" s="15"/>
      <c r="J20" s="15"/>
      <c r="K20" s="15"/>
    </row>
    <row r="21" spans="1:11" x14ac:dyDescent="0.25">
      <c r="A21" s="300"/>
      <c r="B21" s="373" t="s">
        <v>164</v>
      </c>
      <c r="C21" s="373"/>
      <c r="D21" s="373"/>
      <c r="E21" s="15"/>
      <c r="F21" s="22"/>
      <c r="G21" s="23"/>
      <c r="H21" s="15"/>
      <c r="I21" s="15"/>
      <c r="J21" s="15"/>
      <c r="K21" s="15"/>
    </row>
    <row r="22" spans="1:11" x14ac:dyDescent="0.25">
      <c r="A22" s="300"/>
      <c r="B22" s="373" t="s">
        <v>165</v>
      </c>
      <c r="C22" s="373"/>
      <c r="D22" s="373"/>
      <c r="E22" s="15"/>
      <c r="F22" s="22"/>
      <c r="G22" s="23"/>
      <c r="H22" s="15"/>
      <c r="I22" s="15"/>
      <c r="J22" s="15"/>
      <c r="K22" s="15"/>
    </row>
    <row r="23" spans="1:11" ht="15" customHeight="1" x14ac:dyDescent="0.25">
      <c r="A23" s="300"/>
      <c r="B23" s="373" t="s">
        <v>166</v>
      </c>
      <c r="C23" s="373"/>
      <c r="D23" s="373"/>
      <c r="E23" s="15"/>
      <c r="F23" s="22"/>
      <c r="G23" s="23"/>
      <c r="H23" s="15"/>
      <c r="I23" s="15"/>
      <c r="J23" s="15"/>
      <c r="K23" s="15"/>
    </row>
    <row r="24" spans="1:11" x14ac:dyDescent="0.25">
      <c r="A24" s="300"/>
      <c r="B24" s="373" t="s">
        <v>167</v>
      </c>
      <c r="C24" s="373"/>
      <c r="D24" s="373"/>
      <c r="E24" s="15"/>
      <c r="F24" s="15"/>
      <c r="G24" s="15"/>
      <c r="H24" s="15"/>
      <c r="I24" s="15"/>
      <c r="J24" s="15"/>
      <c r="K24" s="15"/>
    </row>
    <row r="25" spans="1:11" x14ac:dyDescent="0.25">
      <c r="A25" s="300"/>
      <c r="B25" s="373" t="s">
        <v>168</v>
      </c>
      <c r="C25" s="373"/>
      <c r="D25" s="373"/>
      <c r="E25" s="15"/>
      <c r="F25" s="22"/>
      <c r="G25" s="23"/>
      <c r="H25" s="15"/>
      <c r="I25" s="15"/>
      <c r="J25" s="15"/>
      <c r="K25" s="15"/>
    </row>
    <row r="26" spans="1:11" x14ac:dyDescent="0.25">
      <c r="A26" s="300"/>
      <c r="B26" s="373" t="s">
        <v>169</v>
      </c>
      <c r="C26" s="373"/>
      <c r="D26" s="373"/>
      <c r="E26" s="15"/>
      <c r="F26" s="22"/>
      <c r="G26" s="23"/>
      <c r="H26" s="15"/>
      <c r="I26" s="15"/>
      <c r="J26" s="15"/>
      <c r="K26" s="15"/>
    </row>
    <row r="27" spans="1:11" ht="15" customHeight="1" x14ac:dyDescent="0.25">
      <c r="A27" s="300"/>
      <c r="B27" s="373" t="s">
        <v>170</v>
      </c>
      <c r="C27" s="373"/>
      <c r="D27" s="373"/>
      <c r="E27" s="15"/>
      <c r="F27" s="15"/>
      <c r="G27" s="15"/>
      <c r="H27" s="15"/>
      <c r="I27" s="15"/>
      <c r="J27" s="15"/>
      <c r="K27" s="15"/>
    </row>
    <row r="28" spans="1:11" ht="22.5" customHeight="1" x14ac:dyDescent="0.25">
      <c r="A28" s="300" t="s">
        <v>175</v>
      </c>
      <c r="B28" s="373" t="s">
        <v>171</v>
      </c>
      <c r="C28" s="373"/>
      <c r="D28" s="373"/>
      <c r="E28" s="15"/>
      <c r="F28" s="15"/>
      <c r="G28" s="15"/>
      <c r="H28" s="15"/>
      <c r="I28" s="15"/>
      <c r="J28" s="15"/>
      <c r="K28" s="15"/>
    </row>
    <row r="29" spans="1:11" ht="25.5" customHeight="1" x14ac:dyDescent="0.25">
      <c r="A29" s="300"/>
      <c r="B29" s="373" t="s">
        <v>172</v>
      </c>
      <c r="C29" s="373"/>
      <c r="D29" s="373"/>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xr:uid="{00000000-0004-0000-0400-000000000000}"/>
  </hyperlink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AR28"/>
  <sheetViews>
    <sheetView zoomScale="80" zoomScaleNormal="80" workbookViewId="0">
      <selection sqref="A1:D1"/>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3.625" bestFit="1" customWidth="1"/>
    <col min="13" max="13" width="34.125" bestFit="1" customWidth="1"/>
    <col min="14" max="14" width="12.375" bestFit="1" customWidth="1"/>
    <col min="15" max="15" width="1.875" hidden="1" customWidth="1"/>
    <col min="16" max="16" width="13.625" bestFit="1" customWidth="1"/>
    <col min="17" max="17" width="34.125" bestFit="1" customWidth="1"/>
    <col min="18" max="18" width="12.375" bestFit="1" customWidth="1"/>
    <col min="19" max="19" width="1.875" hidden="1" customWidth="1"/>
    <col min="20" max="20" width="13.625" bestFit="1" customWidth="1"/>
    <col min="21" max="21" width="34.25" customWidth="1"/>
    <col min="23" max="23" width="0" hidden="1" customWidth="1"/>
    <col min="25" max="25" width="34.25" customWidth="1"/>
    <col min="27" max="27" width="0" hidden="1" customWidth="1"/>
    <col min="29" max="29" width="34.25" customWidth="1"/>
    <col min="31" max="31" width="0" hidden="1" customWidth="1"/>
    <col min="33" max="33" width="34.125" customWidth="1"/>
    <col min="35" max="35" width="0" hidden="1" customWidth="1"/>
    <col min="37" max="37" width="34.125" customWidth="1"/>
    <col min="39" max="39" width="0" hidden="1" customWidth="1"/>
    <col min="41" max="41" width="34.375" customWidth="1"/>
    <col min="43" max="43" width="0" hidden="1" customWidth="1"/>
  </cols>
  <sheetData>
    <row r="1" spans="1:44" ht="28.5" customHeight="1" x14ac:dyDescent="0.25">
      <c r="A1" s="382" t="s">
        <v>381</v>
      </c>
      <c r="B1" s="382"/>
      <c r="C1" s="382"/>
      <c r="D1" s="382"/>
    </row>
    <row r="2" spans="1:44" x14ac:dyDescent="0.25">
      <c r="A2" s="384" t="s">
        <v>275</v>
      </c>
      <c r="B2" s="384"/>
      <c r="C2" s="384"/>
      <c r="D2" s="384"/>
    </row>
    <row r="3" spans="1:44" ht="6.75" customHeight="1" x14ac:dyDescent="0.25">
      <c r="A3" s="113"/>
      <c r="B3" s="113"/>
      <c r="C3" s="113"/>
      <c r="D3" s="113"/>
    </row>
    <row r="4" spans="1:44" ht="144.75" customHeight="1" x14ac:dyDescent="0.25">
      <c r="A4" s="114" t="s">
        <v>400</v>
      </c>
      <c r="B4" s="115">
        <v>12</v>
      </c>
      <c r="C4" s="116"/>
      <c r="D4" s="117" t="s">
        <v>669</v>
      </c>
      <c r="E4" s="119" t="s">
        <v>400</v>
      </c>
      <c r="F4" s="115">
        <v>13</v>
      </c>
      <c r="G4" s="116"/>
      <c r="H4" s="117" t="s">
        <v>682</v>
      </c>
      <c r="I4" s="118" t="s">
        <v>400</v>
      </c>
      <c r="J4" s="115">
        <v>14</v>
      </c>
      <c r="K4" s="116"/>
      <c r="L4" s="117" t="s">
        <v>694</v>
      </c>
      <c r="M4" s="119" t="s">
        <v>400</v>
      </c>
      <c r="N4" s="115">
        <v>15</v>
      </c>
      <c r="O4" s="116"/>
      <c r="P4" s="117" t="s">
        <v>701</v>
      </c>
      <c r="Q4" s="118" t="s">
        <v>400</v>
      </c>
      <c r="R4" s="115">
        <v>16</v>
      </c>
      <c r="S4" s="116"/>
      <c r="T4" s="120" t="s">
        <v>701</v>
      </c>
      <c r="U4" s="119" t="s">
        <v>400</v>
      </c>
      <c r="V4" s="193">
        <v>17</v>
      </c>
      <c r="W4" s="117" t="s">
        <v>719</v>
      </c>
      <c r="X4" s="117" t="s">
        <v>719</v>
      </c>
      <c r="Y4" s="118" t="s">
        <v>400</v>
      </c>
      <c r="Z4" s="115">
        <v>18</v>
      </c>
      <c r="AA4" s="116"/>
      <c r="AB4" s="120" t="s">
        <v>730</v>
      </c>
      <c r="AC4" s="119" t="s">
        <v>400</v>
      </c>
      <c r="AD4" s="194"/>
      <c r="AE4" s="116"/>
      <c r="AF4" s="117"/>
      <c r="AG4" s="118" t="s">
        <v>400</v>
      </c>
      <c r="AH4" s="194"/>
      <c r="AI4" s="116"/>
      <c r="AJ4" s="120"/>
      <c r="AK4" s="119" t="s">
        <v>400</v>
      </c>
      <c r="AL4" s="194"/>
      <c r="AM4" s="116"/>
      <c r="AN4" s="117"/>
      <c r="AO4" s="118" t="s">
        <v>400</v>
      </c>
      <c r="AP4" s="194"/>
      <c r="AQ4" s="116"/>
      <c r="AR4" s="120"/>
    </row>
    <row r="5" spans="1:44" ht="54.75" customHeight="1" x14ac:dyDescent="0.25">
      <c r="A5" s="74" t="s">
        <v>401</v>
      </c>
      <c r="B5" s="74" t="s">
        <v>277</v>
      </c>
      <c r="C5" s="75"/>
      <c r="D5" s="74" t="s">
        <v>268</v>
      </c>
      <c r="E5" s="76" t="s">
        <v>276</v>
      </c>
      <c r="F5" s="76" t="s">
        <v>277</v>
      </c>
      <c r="G5" s="77"/>
      <c r="H5" s="76" t="s">
        <v>268</v>
      </c>
      <c r="I5" s="74" t="s">
        <v>276</v>
      </c>
      <c r="J5" s="74" t="s">
        <v>277</v>
      </c>
      <c r="K5" s="75"/>
      <c r="L5" s="74" t="s">
        <v>268</v>
      </c>
      <c r="M5" s="76" t="s">
        <v>276</v>
      </c>
      <c r="N5" s="76" t="s">
        <v>277</v>
      </c>
      <c r="O5" s="77"/>
      <c r="P5" s="76" t="s">
        <v>268</v>
      </c>
      <c r="Q5" s="74" t="s">
        <v>276</v>
      </c>
      <c r="R5" s="74" t="s">
        <v>277</v>
      </c>
      <c r="S5" s="55"/>
      <c r="T5" s="74" t="s">
        <v>268</v>
      </c>
      <c r="U5" s="76" t="s">
        <v>276</v>
      </c>
      <c r="V5" s="76" t="s">
        <v>277</v>
      </c>
      <c r="W5" s="77"/>
      <c r="X5" s="76" t="s">
        <v>268</v>
      </c>
      <c r="Y5" s="74" t="s">
        <v>276</v>
      </c>
      <c r="Z5" s="74" t="s">
        <v>277</v>
      </c>
      <c r="AA5" s="55"/>
      <c r="AB5" s="74" t="s">
        <v>268</v>
      </c>
      <c r="AC5" s="76" t="s">
        <v>276</v>
      </c>
      <c r="AD5" s="76" t="s">
        <v>277</v>
      </c>
      <c r="AE5" s="77"/>
      <c r="AF5" s="76" t="s">
        <v>268</v>
      </c>
      <c r="AG5" s="74" t="s">
        <v>276</v>
      </c>
      <c r="AH5" s="74" t="s">
        <v>277</v>
      </c>
      <c r="AI5" s="55"/>
      <c r="AJ5" s="74" t="s">
        <v>268</v>
      </c>
      <c r="AK5" s="76" t="s">
        <v>276</v>
      </c>
      <c r="AL5" s="76" t="s">
        <v>277</v>
      </c>
      <c r="AM5" s="77"/>
      <c r="AN5" s="76" t="s">
        <v>268</v>
      </c>
      <c r="AO5" s="74" t="s">
        <v>276</v>
      </c>
      <c r="AP5" s="74" t="s">
        <v>277</v>
      </c>
      <c r="AQ5" s="55"/>
      <c r="AR5" s="74" t="s">
        <v>268</v>
      </c>
    </row>
    <row r="6" spans="1:44" ht="51" customHeight="1" x14ac:dyDescent="0.25">
      <c r="A6" s="56" t="s">
        <v>252</v>
      </c>
      <c r="B6" s="45" t="s">
        <v>423</v>
      </c>
      <c r="C6" s="45">
        <f>IF(B6="X",1,0)+ IF(B7="X",1,0)+ IF(B8="X",1,0)+ IF(B9="X",1,0)+ IF(B10="X",1,0)+ IF(B11="X",1,0)+ IF(B12="X",1,0)+ IF(B13="X",1)+ IF(B14="X",1,0)+ IF(B23="X",1,0)+ IF(B15="X",1,0)+ IF(B16="X",1,0)+ IF(B17="X",1)+ IF(B18="X",1,0)+ IF(B19="X",1,0)+ IF(B20="X",1,0)+ IF(B21="X",1,0)+ IF(B22="X",1,0)</f>
        <v>12</v>
      </c>
      <c r="D6" s="383" t="str">
        <f>IF(C6=0,"Sin Impacto",IF(C6&lt;=5,"Impacto Moderado",IF(C6&lt;=11,"Impacto Mayor",IF(C6&lt;=18,"Impacto Catastrófico"))))</f>
        <v>Impacto Catastrófico</v>
      </c>
      <c r="E6" s="57" t="s">
        <v>252</v>
      </c>
      <c r="F6" s="45" t="s">
        <v>423</v>
      </c>
      <c r="G6" s="45">
        <f>IF(F6="X",1,0)+ IF(F7="X",1,0)+ IF(F8="X",1,0)+ IF(F9="X",1,0)+ IF(F10="X",1,0)+ IF(F11="X",1,0)+ IF(F12="X",1,0)+ IF(F13="X",1)+ IF(F14="X",1,0)+ IF(F23="X",1,0)+ IF(F15="X",1,0)+ IF(F16="X",1,0)+ IF(F17="X",1)+ IF(F18="X",1,0)+ IF(F19="X",1,0)+ IF(F20="X",1,0)+ IF(F21="X",1,0)+ IF(F22="X",1,0)</f>
        <v>15</v>
      </c>
      <c r="H6" s="383" t="str">
        <f>IF(G6=0,"Sin Impacto",IF(G6&lt;=5,"Impacto Moderado",IF(G6&lt;=11,"Impacto Mayor",IF(G6&lt;=18,"Impacto Catastrófico"))))</f>
        <v>Impacto Catastrófico</v>
      </c>
      <c r="I6" s="56" t="s">
        <v>252</v>
      </c>
      <c r="J6" s="45" t="s">
        <v>423</v>
      </c>
      <c r="K6" s="45">
        <f>IF(J6="X",1,0)+ IF(J7="X",1,0)+ IF(J8="X",1,0)+ IF(J9="X",1,0)+ IF(J10="X",1,0)+ IF(J11="X",1,0)+ IF(J12="X",1,0)+ IF(J13="X",1)+ IF(J14="X",1,0)+ IF(J23="X",1,0)+ IF(J15="X",1,0)+ IF(J16="X",1,0)+ IF(J17="X",1)+ IF(J18="X",1,0)+ IF(J19="X",1,0)+ IF(J20="X",1,0)+ IF(J21="X",1,0)+ IF(J22="X",1,0)</f>
        <v>12</v>
      </c>
      <c r="L6" s="383" t="str">
        <f>IF(K6=0,"Sin Impacto",IF(K6&lt;=5,"Impacto Moderado",IF(K6&lt;=11,"Impacto Mayor",IF(K6&lt;=18,"Impacto Catastrófico"))))</f>
        <v>Impacto Catastrófico</v>
      </c>
      <c r="M6" s="57" t="s">
        <v>252</v>
      </c>
      <c r="N6" s="45" t="s">
        <v>423</v>
      </c>
      <c r="O6" s="45">
        <f>IF(N6="X",1,0)+ IF(N7="X",1,0)+ IF(N8="X",1,0)+ IF(N9="X",1,0)+ IF(N10="X",1,0)+ IF(N11="X",1,0)+ IF(N12="X",1,0)+ IF(N13="X",1)+ IF(N14="X",1,0)+ IF(N23="X",1,0)+ IF(N15="X",1,0)+ IF(N16="X",1,0)+ IF(N17="X",1)+ IF(N18="X",1,0)+ IF(N19="X",1,0)+ IF(N20="X",1,0)+ IF(N21="X",1,0)+ IF(N22="X",1,0)</f>
        <v>18</v>
      </c>
      <c r="P6" s="383" t="str">
        <f>IF(O6=0,"Sin Impacto",IF(O6&lt;=5,"Impacto Moderado",IF(O6&lt;=11,"Impacto Mayor",IF(O6&lt;=18,"Impacto Catastrófico"))))</f>
        <v>Impacto Catastrófico</v>
      </c>
      <c r="Q6" s="56" t="s">
        <v>252</v>
      </c>
      <c r="R6" s="45" t="s">
        <v>707</v>
      </c>
      <c r="S6" s="45">
        <f>IF(R6="X",1,0)+ IF(R7="X",1,0)+ IF(R8="X",1,0)+ IF(R9="X",1,0)+ IF(R10="X",1,0)+ IF(R11="X",1,0)+ IF(R12="X",1,0)+ IF(R13="X",1)+ IF(R14="X",1,0)+ IF(R23="X",1,0)+ IF(R15="X",1,0)+ IF(R16="X",1,0)+ IF(R17="X",1)+ IF(R18="X",1,0)+ IF(R19="X",1,0)+ IF(R20="X",1,0)+ IF(R21="X",1,0)+ IF(R22="X",1,0)</f>
        <v>18</v>
      </c>
      <c r="T6" s="383" t="str">
        <f>IF(S6=0,"Sin Impacto",IF(S6&lt;=5,"Impacto Moderado",IF(S6&lt;=11,"Impacto Mayor",IF(S6&lt;=18,"Impacto Catastrófico"))))</f>
        <v>Impacto Catastrófico</v>
      </c>
      <c r="U6" s="57" t="s">
        <v>252</v>
      </c>
      <c r="V6" s="45" t="s">
        <v>423</v>
      </c>
      <c r="W6" s="45">
        <f>IF(V6="X",1,0)+ IF(V7="X",1,0)+ IF(V8="X",1,0)+ IF(V9="X",1,0)+ IF(V10="X",1,0)+ IF(V11="X",1,0)+ IF(V12="X",1,0)+ IF(V13="X",1)+ IF(V14="X",1,0)+ IF(V23="X",1,0)+ IF(V15="X",1,0)+ IF(V16="X",1,0)+ IF(V17="X",1)+ IF(V18="X",1,0)+ IF(V19="X",1,0)+ IF(V20="X",1,0)+ IF(V21="X",1,0)+ IF(V22="X",1,0)</f>
        <v>12</v>
      </c>
      <c r="X6" s="383" t="str">
        <f>IF(W6=0,"Sin Impacto",IF(W6&lt;=5,"Impacto Moderado",IF(W6&lt;=11,"Impacto Mayor",IF(W6&lt;=18,"Impacto Catastrófico"))))</f>
        <v>Impacto Catastrófico</v>
      </c>
      <c r="Y6" s="56" t="s">
        <v>252</v>
      </c>
      <c r="Z6" s="45" t="s">
        <v>423</v>
      </c>
      <c r="AA6" s="45">
        <f>IF(Z6="X",1,0)+ IF(Z7="X",1,0)+ IF(Z8="X",1,0)+ IF(Z9="X",1,0)+ IF(Z10="X",1,0)+ IF(Z11="X",1,0)+ IF(Z12="X",1,0)+ IF(Z13="X",1)+ IF(Z14="X",1,0)+ IF(Z23="X",1,0)+ IF(Z15="X",1,0)+ IF(Z16="X",1,0)+ IF(Z17="X",1)+ IF(Z18="X",1,0)+ IF(Z19="X",1,0)+ IF(Z20="X",1,0)+ IF(Z21="X",1,0)+ IF(Z22="X",1,0)</f>
        <v>17</v>
      </c>
      <c r="AB6" s="383" t="str">
        <f>IF(AA6=0,"Sin Impacto",IF(AA6&lt;=5,"Impacto Moderado",IF(AA6&lt;=11,"Impacto Mayor",IF(AA6&lt;=18,"Impacto Catastrófico"))))</f>
        <v>Impacto Catastrófico</v>
      </c>
      <c r="AC6" s="57" t="s">
        <v>252</v>
      </c>
      <c r="AD6" s="45"/>
      <c r="AE6" s="45">
        <f>IF(AD6="X",1,0)+ IF(AD7="X",1,0)+ IF(AD8="X",1,0)+ IF(AD9="X",1,0)+ IF(AD10="X",1,0)+ IF(AD11="X",1,0)+ IF(AD12="X",1,0)+ IF(AD13="X",1)+ IF(AD14="X",1,0)+ IF(AD23="X",1,0)+ IF(AD15="X",1,0)+ IF(AD16="X",1,0)+ IF(AD17="X",1)+ IF(AD18="X",1,0)+ IF(AD19="X",1,0)+ IF(AD20="X",1,0)+ IF(AD21="X",1,0)+ IF(AD22="X",1,0)</f>
        <v>0</v>
      </c>
      <c r="AF6" s="383" t="str">
        <f>IF(AE6=0,"Sin Impacto",IF(AE6&lt;=5,"Impacto Moderado",IF(AE6&lt;=11,"Impacto Mayor",IF(AE6&lt;=18,"Impacto Catastrófico"))))</f>
        <v>Sin Impacto</v>
      </c>
      <c r="AG6" s="56" t="s">
        <v>252</v>
      </c>
      <c r="AH6" s="45"/>
      <c r="AI6" s="45">
        <f>IF(AH6="X",1,0)+ IF(AH7="X",1,0)+ IF(AH8="X",1,0)+ IF(AH9="X",1,0)+ IF(AH10="X",1,0)+ IF(AH11="X",1,0)+ IF(AH12="X",1,0)+ IF(AH13="X",1)+ IF(AH14="X",1,0)+ IF(AH23="X",1,0)+ IF(AH15="X",1,0)+ IF(AH16="X",1,0)+ IF(AH17="X",1)+ IF(AH18="X",1,0)+ IF(AH19="X",1,0)+ IF(AH20="X",1,0)+ IF(AH21="X",1,0)+ IF(AH22="X",1,0)</f>
        <v>0</v>
      </c>
      <c r="AJ6" s="383" t="str">
        <f>IF(AI6=0,"Sin Impacto",IF(AI6&lt;=5,"Impacto Moderado",IF(AI6&lt;=11,"Impacto Mayor",IF(AI6&lt;=18,"Impacto Catastrófico"))))</f>
        <v>Sin Impacto</v>
      </c>
      <c r="AK6" s="57" t="s">
        <v>252</v>
      </c>
      <c r="AL6" s="45"/>
      <c r="AM6" s="45">
        <f>IF(AL6="X",1,0)+ IF(AL7="X",1,0)+ IF(AL8="X",1,0)+ IF(AL9="X",1,0)+ IF(AL10="X",1,0)+ IF(AL11="X",1,0)+ IF(AL12="X",1,0)+ IF(AL13="X",1)+ IF(AL14="X",1,0)+ IF(AL23="X",1,0)+ IF(AL15="X",1,0)+ IF(AL16="X",1,0)+ IF(AL17="X",1)+ IF(AL18="X",1,0)+ IF(AL19="X",1,0)+ IF(AL20="X",1,0)+ IF(AL21="X",1,0)+ IF(AL22="X",1,0)</f>
        <v>0</v>
      </c>
      <c r="AN6" s="383" t="str">
        <f>IF(AM6=0,"Sin Impacto",IF(AM6&lt;=5,"Impacto Moderado",IF(AM6&lt;=11,"Impacto Mayor",IF(AM6&lt;=18,"Impacto Catastrófico"))))</f>
        <v>Sin Impacto</v>
      </c>
      <c r="AO6" s="56" t="s">
        <v>252</v>
      </c>
      <c r="AP6" s="45"/>
      <c r="AQ6" s="45">
        <f>IF(AP6="X",1,0)+ IF(AP7="X",1,0)+ IF(AP8="X",1,0)+ IF(AP9="X",1,0)+ IF(AP10="X",1,0)+ IF(AP11="X",1,0)+ IF(AP12="X",1,0)+ IF(AP13="X",1)+ IF(AP14="X",1,0)+ IF(AP23="X",1,0)+ IF(AP15="X",1,0)+ IF(AP16="X",1,0)+ IF(AP17="X",1)+ IF(AP18="X",1,0)+ IF(AP19="X",1,0)+ IF(AP20="X",1,0)+ IF(AP21="X",1,0)+ IF(AP22="X",1,0)</f>
        <v>0</v>
      </c>
      <c r="AR6" s="383" t="str">
        <f>IF(AQ6=0,"Sin Impacto",IF(AQ6&lt;=5,"Impacto Moderado",IF(AQ6&lt;=11,"Impacto Mayor",IF(AQ6&lt;=18,"Impacto Catastrófico"))))</f>
        <v>Sin Impacto</v>
      </c>
    </row>
    <row r="7" spans="1:44" ht="22.5" x14ac:dyDescent="0.25">
      <c r="A7" s="56" t="s">
        <v>249</v>
      </c>
      <c r="B7" s="48" t="s">
        <v>423</v>
      </c>
      <c r="C7" s="46"/>
      <c r="D7" s="383"/>
      <c r="E7" s="57" t="s">
        <v>249</v>
      </c>
      <c r="F7" s="48" t="s">
        <v>423</v>
      </c>
      <c r="G7" s="46"/>
      <c r="H7" s="383"/>
      <c r="I7" s="56" t="s">
        <v>249</v>
      </c>
      <c r="J7" s="48" t="s">
        <v>423</v>
      </c>
      <c r="K7" s="46"/>
      <c r="L7" s="383"/>
      <c r="M7" s="57" t="s">
        <v>249</v>
      </c>
      <c r="N7" s="48" t="s">
        <v>423</v>
      </c>
      <c r="O7" s="46"/>
      <c r="P7" s="383"/>
      <c r="Q7" s="56" t="s">
        <v>249</v>
      </c>
      <c r="R7" s="48" t="s">
        <v>707</v>
      </c>
      <c r="S7" s="46"/>
      <c r="T7" s="383"/>
      <c r="U7" s="57" t="s">
        <v>249</v>
      </c>
      <c r="V7" s="48" t="s">
        <v>423</v>
      </c>
      <c r="W7" s="46"/>
      <c r="X7" s="383"/>
      <c r="Y7" s="56" t="s">
        <v>249</v>
      </c>
      <c r="Z7" s="48" t="s">
        <v>423</v>
      </c>
      <c r="AA7" s="46"/>
      <c r="AB7" s="383"/>
      <c r="AC7" s="57" t="s">
        <v>249</v>
      </c>
      <c r="AD7" s="48"/>
      <c r="AE7" s="46"/>
      <c r="AF7" s="383"/>
      <c r="AG7" s="56" t="s">
        <v>249</v>
      </c>
      <c r="AH7" s="48"/>
      <c r="AI7" s="46"/>
      <c r="AJ7" s="383"/>
      <c r="AK7" s="57" t="s">
        <v>249</v>
      </c>
      <c r="AL7" s="48"/>
      <c r="AM7" s="46"/>
      <c r="AN7" s="383"/>
      <c r="AO7" s="56" t="s">
        <v>249</v>
      </c>
      <c r="AP7" s="48"/>
      <c r="AQ7" s="46"/>
      <c r="AR7" s="383"/>
    </row>
    <row r="8" spans="1:44" ht="22.5" x14ac:dyDescent="0.25">
      <c r="A8" s="56" t="s">
        <v>250</v>
      </c>
      <c r="B8" s="48" t="s">
        <v>423</v>
      </c>
      <c r="C8" s="46"/>
      <c r="D8" s="383"/>
      <c r="E8" s="57" t="s">
        <v>250</v>
      </c>
      <c r="F8" s="48" t="s">
        <v>423</v>
      </c>
      <c r="G8" s="46"/>
      <c r="H8" s="383"/>
      <c r="I8" s="56" t="s">
        <v>250</v>
      </c>
      <c r="J8" s="48"/>
      <c r="K8" s="46"/>
      <c r="L8" s="383"/>
      <c r="M8" s="57" t="s">
        <v>250</v>
      </c>
      <c r="N8" s="48" t="s">
        <v>423</v>
      </c>
      <c r="O8" s="46"/>
      <c r="P8" s="383"/>
      <c r="Q8" s="56" t="s">
        <v>250</v>
      </c>
      <c r="R8" s="48" t="s">
        <v>707</v>
      </c>
      <c r="S8" s="46"/>
      <c r="T8" s="383"/>
      <c r="U8" s="57" t="s">
        <v>250</v>
      </c>
      <c r="V8" s="48" t="s">
        <v>423</v>
      </c>
      <c r="W8" s="46"/>
      <c r="X8" s="383"/>
      <c r="Y8" s="56" t="s">
        <v>250</v>
      </c>
      <c r="Z8" s="48" t="s">
        <v>423</v>
      </c>
      <c r="AA8" s="46"/>
      <c r="AB8" s="383"/>
      <c r="AC8" s="57" t="s">
        <v>250</v>
      </c>
      <c r="AD8" s="48"/>
      <c r="AE8" s="46"/>
      <c r="AF8" s="383"/>
      <c r="AG8" s="56" t="s">
        <v>250</v>
      </c>
      <c r="AH8" s="48"/>
      <c r="AI8" s="46"/>
      <c r="AJ8" s="383"/>
      <c r="AK8" s="57" t="s">
        <v>250</v>
      </c>
      <c r="AL8" s="48"/>
      <c r="AM8" s="46"/>
      <c r="AN8" s="383"/>
      <c r="AO8" s="56" t="s">
        <v>250</v>
      </c>
      <c r="AP8" s="48"/>
      <c r="AQ8" s="46"/>
      <c r="AR8" s="383"/>
    </row>
    <row r="9" spans="1:44" ht="22.5" x14ac:dyDescent="0.25">
      <c r="A9" s="56" t="s">
        <v>251</v>
      </c>
      <c r="B9" s="48"/>
      <c r="C9" s="46"/>
      <c r="D9" s="383"/>
      <c r="E9" s="57" t="s">
        <v>251</v>
      </c>
      <c r="F9" s="48" t="s">
        <v>423</v>
      </c>
      <c r="G9" s="46"/>
      <c r="H9" s="383"/>
      <c r="I9" s="56" t="s">
        <v>251</v>
      </c>
      <c r="J9" s="48"/>
      <c r="K9" s="46"/>
      <c r="L9" s="383"/>
      <c r="M9" s="57" t="s">
        <v>251</v>
      </c>
      <c r="N9" s="48" t="s">
        <v>423</v>
      </c>
      <c r="O9" s="46"/>
      <c r="P9" s="383"/>
      <c r="Q9" s="56" t="s">
        <v>251</v>
      </c>
      <c r="R9" s="48" t="s">
        <v>707</v>
      </c>
      <c r="S9" s="46"/>
      <c r="T9" s="383"/>
      <c r="U9" s="57" t="s">
        <v>251</v>
      </c>
      <c r="V9" s="48"/>
      <c r="W9" s="46"/>
      <c r="X9" s="383"/>
      <c r="Y9" s="56" t="s">
        <v>251</v>
      </c>
      <c r="Z9" s="48" t="s">
        <v>423</v>
      </c>
      <c r="AA9" s="46"/>
      <c r="AB9" s="383"/>
      <c r="AC9" s="57" t="s">
        <v>251</v>
      </c>
      <c r="AD9" s="48"/>
      <c r="AE9" s="46"/>
      <c r="AF9" s="383"/>
      <c r="AG9" s="56" t="s">
        <v>251</v>
      </c>
      <c r="AH9" s="48"/>
      <c r="AI9" s="46"/>
      <c r="AJ9" s="383"/>
      <c r="AK9" s="57" t="s">
        <v>251</v>
      </c>
      <c r="AL9" s="48"/>
      <c r="AM9" s="46"/>
      <c r="AN9" s="383"/>
      <c r="AO9" s="56" t="s">
        <v>251</v>
      </c>
      <c r="AP9" s="48"/>
      <c r="AQ9" s="46"/>
      <c r="AR9" s="383"/>
    </row>
    <row r="10" spans="1:44" ht="22.5" x14ac:dyDescent="0.25">
      <c r="A10" s="56" t="s">
        <v>253</v>
      </c>
      <c r="B10" s="48" t="s">
        <v>423</v>
      </c>
      <c r="C10" s="46"/>
      <c r="D10" s="383"/>
      <c r="E10" s="57" t="s">
        <v>253</v>
      </c>
      <c r="F10" s="48" t="s">
        <v>423</v>
      </c>
      <c r="G10" s="46"/>
      <c r="H10" s="383"/>
      <c r="I10" s="56" t="s">
        <v>253</v>
      </c>
      <c r="J10" s="48" t="s">
        <v>423</v>
      </c>
      <c r="K10" s="46"/>
      <c r="L10" s="383"/>
      <c r="M10" s="57" t="s">
        <v>253</v>
      </c>
      <c r="N10" s="48" t="s">
        <v>423</v>
      </c>
      <c r="O10" s="46"/>
      <c r="P10" s="383"/>
      <c r="Q10" s="56" t="s">
        <v>253</v>
      </c>
      <c r="R10" s="48" t="s">
        <v>707</v>
      </c>
      <c r="S10" s="46"/>
      <c r="T10" s="383"/>
      <c r="U10" s="57" t="s">
        <v>253</v>
      </c>
      <c r="V10" s="48" t="s">
        <v>423</v>
      </c>
      <c r="W10" s="46"/>
      <c r="X10" s="383"/>
      <c r="Y10" s="56" t="s">
        <v>253</v>
      </c>
      <c r="Z10" s="48" t="s">
        <v>423</v>
      </c>
      <c r="AA10" s="46"/>
      <c r="AB10" s="383"/>
      <c r="AC10" s="57" t="s">
        <v>253</v>
      </c>
      <c r="AD10" s="48"/>
      <c r="AE10" s="46"/>
      <c r="AF10" s="383"/>
      <c r="AG10" s="56" t="s">
        <v>253</v>
      </c>
      <c r="AH10" s="48"/>
      <c r="AI10" s="46"/>
      <c r="AJ10" s="383"/>
      <c r="AK10" s="57" t="s">
        <v>253</v>
      </c>
      <c r="AL10" s="48"/>
      <c r="AM10" s="46"/>
      <c r="AN10" s="383"/>
      <c r="AO10" s="56" t="s">
        <v>253</v>
      </c>
      <c r="AP10" s="48"/>
      <c r="AQ10" s="46"/>
      <c r="AR10" s="383"/>
    </row>
    <row r="11" spans="1:44" ht="24" customHeight="1" x14ac:dyDescent="0.25">
      <c r="A11" s="56" t="s">
        <v>254</v>
      </c>
      <c r="B11" s="48" t="s">
        <v>423</v>
      </c>
      <c r="C11" s="46"/>
      <c r="D11" s="383"/>
      <c r="E11" s="57" t="s">
        <v>254</v>
      </c>
      <c r="F11" s="48" t="s">
        <v>423</v>
      </c>
      <c r="G11" s="46"/>
      <c r="H11" s="383"/>
      <c r="I11" s="56" t="s">
        <v>254</v>
      </c>
      <c r="J11" s="48" t="s">
        <v>423</v>
      </c>
      <c r="K11" s="46"/>
      <c r="L11" s="383"/>
      <c r="M11" s="57" t="s">
        <v>254</v>
      </c>
      <c r="N11" s="48" t="s">
        <v>423</v>
      </c>
      <c r="O11" s="46"/>
      <c r="P11" s="383"/>
      <c r="Q11" s="56" t="s">
        <v>254</v>
      </c>
      <c r="R11" s="48" t="s">
        <v>707</v>
      </c>
      <c r="S11" s="46"/>
      <c r="T11" s="383"/>
      <c r="U11" s="57" t="s">
        <v>254</v>
      </c>
      <c r="V11" s="48"/>
      <c r="W11" s="46"/>
      <c r="X11" s="383"/>
      <c r="Y11" s="56" t="s">
        <v>254</v>
      </c>
      <c r="Z11" s="48" t="s">
        <v>423</v>
      </c>
      <c r="AA11" s="46"/>
      <c r="AB11" s="383"/>
      <c r="AC11" s="57" t="s">
        <v>254</v>
      </c>
      <c r="AD11" s="48"/>
      <c r="AE11" s="46"/>
      <c r="AF11" s="383"/>
      <c r="AG11" s="56" t="s">
        <v>254</v>
      </c>
      <c r="AH11" s="48"/>
      <c r="AI11" s="46"/>
      <c r="AJ11" s="383"/>
      <c r="AK11" s="57" t="s">
        <v>254</v>
      </c>
      <c r="AL11" s="48"/>
      <c r="AM11" s="46"/>
      <c r="AN11" s="383"/>
      <c r="AO11" s="56" t="s">
        <v>254</v>
      </c>
      <c r="AP11" s="48"/>
      <c r="AQ11" s="46"/>
      <c r="AR11" s="383"/>
    </row>
    <row r="12" spans="1:44" ht="22.5" x14ac:dyDescent="0.25">
      <c r="A12" s="56" t="s">
        <v>255</v>
      </c>
      <c r="B12" s="48" t="s">
        <v>423</v>
      </c>
      <c r="C12" s="46"/>
      <c r="D12" s="383"/>
      <c r="E12" s="57" t="s">
        <v>255</v>
      </c>
      <c r="F12" s="48" t="s">
        <v>423</v>
      </c>
      <c r="G12" s="46"/>
      <c r="H12" s="383"/>
      <c r="I12" s="56" t="s">
        <v>255</v>
      </c>
      <c r="J12" s="48" t="s">
        <v>423</v>
      </c>
      <c r="K12" s="46"/>
      <c r="L12" s="383"/>
      <c r="M12" s="57" t="s">
        <v>255</v>
      </c>
      <c r="N12" s="48" t="s">
        <v>423</v>
      </c>
      <c r="O12" s="46"/>
      <c r="P12" s="383"/>
      <c r="Q12" s="56" t="s">
        <v>255</v>
      </c>
      <c r="R12" s="48" t="s">
        <v>707</v>
      </c>
      <c r="S12" s="46"/>
      <c r="T12" s="383"/>
      <c r="U12" s="57" t="s">
        <v>255</v>
      </c>
      <c r="V12" s="48" t="s">
        <v>423</v>
      </c>
      <c r="W12" s="46"/>
      <c r="X12" s="383"/>
      <c r="Y12" s="56" t="s">
        <v>255</v>
      </c>
      <c r="Z12" s="48" t="s">
        <v>423</v>
      </c>
      <c r="AA12" s="46"/>
      <c r="AB12" s="383"/>
      <c r="AC12" s="57" t="s">
        <v>255</v>
      </c>
      <c r="AD12" s="48"/>
      <c r="AE12" s="46"/>
      <c r="AF12" s="383"/>
      <c r="AG12" s="56" t="s">
        <v>255</v>
      </c>
      <c r="AH12" s="48"/>
      <c r="AI12" s="46"/>
      <c r="AJ12" s="383"/>
      <c r="AK12" s="57" t="s">
        <v>255</v>
      </c>
      <c r="AL12" s="48"/>
      <c r="AM12" s="46"/>
      <c r="AN12" s="383"/>
      <c r="AO12" s="56" t="s">
        <v>255</v>
      </c>
      <c r="AP12" s="48"/>
      <c r="AQ12" s="46"/>
      <c r="AR12" s="383"/>
    </row>
    <row r="13" spans="1:44" ht="33.75" x14ac:dyDescent="0.25">
      <c r="A13" s="56" t="s">
        <v>256</v>
      </c>
      <c r="B13" s="48" t="s">
        <v>423</v>
      </c>
      <c r="C13" s="46"/>
      <c r="D13" s="383"/>
      <c r="E13" s="57" t="s">
        <v>256</v>
      </c>
      <c r="F13" s="48" t="s">
        <v>423</v>
      </c>
      <c r="G13" s="46"/>
      <c r="H13" s="383"/>
      <c r="I13" s="56" t="s">
        <v>256</v>
      </c>
      <c r="J13" s="48" t="s">
        <v>423</v>
      </c>
      <c r="K13" s="46"/>
      <c r="L13" s="383"/>
      <c r="M13" s="57" t="s">
        <v>256</v>
      </c>
      <c r="N13" s="48" t="s">
        <v>423</v>
      </c>
      <c r="O13" s="46"/>
      <c r="P13" s="383"/>
      <c r="Q13" s="56" t="s">
        <v>256</v>
      </c>
      <c r="R13" s="48" t="s">
        <v>707</v>
      </c>
      <c r="S13" s="46"/>
      <c r="T13" s="383"/>
      <c r="U13" s="57" t="s">
        <v>256</v>
      </c>
      <c r="V13" s="48"/>
      <c r="W13" s="46"/>
      <c r="X13" s="383"/>
      <c r="Y13" s="56" t="s">
        <v>256</v>
      </c>
      <c r="Z13" s="48" t="s">
        <v>423</v>
      </c>
      <c r="AA13" s="46"/>
      <c r="AB13" s="383"/>
      <c r="AC13" s="57" t="s">
        <v>256</v>
      </c>
      <c r="AD13" s="48"/>
      <c r="AE13" s="46"/>
      <c r="AF13" s="383"/>
      <c r="AG13" s="56" t="s">
        <v>256</v>
      </c>
      <c r="AH13" s="48"/>
      <c r="AI13" s="46"/>
      <c r="AJ13" s="383"/>
      <c r="AK13" s="57" t="s">
        <v>256</v>
      </c>
      <c r="AL13" s="48"/>
      <c r="AM13" s="46"/>
      <c r="AN13" s="383"/>
      <c r="AO13" s="56" t="s">
        <v>256</v>
      </c>
      <c r="AP13" s="48"/>
      <c r="AQ13" s="46"/>
      <c r="AR13" s="383"/>
    </row>
    <row r="14" spans="1:44" x14ac:dyDescent="0.25">
      <c r="A14" s="56" t="s">
        <v>257</v>
      </c>
      <c r="B14" s="48"/>
      <c r="C14" s="46"/>
      <c r="D14" s="383"/>
      <c r="E14" s="57" t="s">
        <v>257</v>
      </c>
      <c r="F14" s="48"/>
      <c r="G14" s="46"/>
      <c r="H14" s="383"/>
      <c r="I14" s="56" t="s">
        <v>257</v>
      </c>
      <c r="J14" s="48" t="s">
        <v>423</v>
      </c>
      <c r="K14" s="46"/>
      <c r="L14" s="383"/>
      <c r="M14" s="57" t="s">
        <v>257</v>
      </c>
      <c r="N14" s="48" t="s">
        <v>423</v>
      </c>
      <c r="O14" s="46"/>
      <c r="P14" s="383"/>
      <c r="Q14" s="56" t="s">
        <v>257</v>
      </c>
      <c r="R14" s="48" t="s">
        <v>707</v>
      </c>
      <c r="S14" s="46"/>
      <c r="T14" s="383"/>
      <c r="U14" s="57" t="s">
        <v>257</v>
      </c>
      <c r="V14" s="48" t="s">
        <v>423</v>
      </c>
      <c r="W14" s="46"/>
      <c r="X14" s="383"/>
      <c r="Y14" s="56" t="s">
        <v>257</v>
      </c>
      <c r="Z14" s="48" t="s">
        <v>423</v>
      </c>
      <c r="AA14" s="46"/>
      <c r="AB14" s="383"/>
      <c r="AC14" s="57" t="s">
        <v>257</v>
      </c>
      <c r="AD14" s="48"/>
      <c r="AE14" s="46"/>
      <c r="AF14" s="383"/>
      <c r="AG14" s="56" t="s">
        <v>257</v>
      </c>
      <c r="AH14" s="48"/>
      <c r="AI14" s="46"/>
      <c r="AJ14" s="383"/>
      <c r="AK14" s="57" t="s">
        <v>257</v>
      </c>
      <c r="AL14" s="48"/>
      <c r="AM14" s="46"/>
      <c r="AN14" s="383"/>
      <c r="AO14" s="56" t="s">
        <v>257</v>
      </c>
      <c r="AP14" s="48"/>
      <c r="AQ14" s="46"/>
      <c r="AR14" s="383"/>
    </row>
    <row r="15" spans="1:44" ht="22.5" x14ac:dyDescent="0.25">
      <c r="A15" s="56" t="s">
        <v>258</v>
      </c>
      <c r="B15" s="48" t="s">
        <v>423</v>
      </c>
      <c r="C15" s="46"/>
      <c r="D15" s="383"/>
      <c r="E15" s="57" t="s">
        <v>258</v>
      </c>
      <c r="F15" s="48" t="s">
        <v>423</v>
      </c>
      <c r="G15" s="46"/>
      <c r="H15" s="383"/>
      <c r="I15" s="56" t="s">
        <v>258</v>
      </c>
      <c r="J15" s="48" t="s">
        <v>423</v>
      </c>
      <c r="K15" s="46"/>
      <c r="L15" s="383"/>
      <c r="M15" s="57" t="s">
        <v>258</v>
      </c>
      <c r="N15" s="48" t="s">
        <v>423</v>
      </c>
      <c r="O15" s="46"/>
      <c r="P15" s="383"/>
      <c r="Q15" s="56" t="s">
        <v>258</v>
      </c>
      <c r="R15" s="48" t="s">
        <v>707</v>
      </c>
      <c r="S15" s="46"/>
      <c r="T15" s="383"/>
      <c r="U15" s="57" t="s">
        <v>258</v>
      </c>
      <c r="V15" s="48" t="s">
        <v>423</v>
      </c>
      <c r="W15" s="46"/>
      <c r="X15" s="383"/>
      <c r="Y15" s="56" t="s">
        <v>258</v>
      </c>
      <c r="Z15" s="48" t="s">
        <v>423</v>
      </c>
      <c r="AA15" s="46"/>
      <c r="AB15" s="383"/>
      <c r="AC15" s="57" t="s">
        <v>258</v>
      </c>
      <c r="AD15" s="48"/>
      <c r="AE15" s="46"/>
      <c r="AF15" s="383"/>
      <c r="AG15" s="56" t="s">
        <v>258</v>
      </c>
      <c r="AH15" s="48"/>
      <c r="AI15" s="46"/>
      <c r="AJ15" s="383"/>
      <c r="AK15" s="57" t="s">
        <v>258</v>
      </c>
      <c r="AL15" s="48"/>
      <c r="AM15" s="46"/>
      <c r="AN15" s="383"/>
      <c r="AO15" s="56" t="s">
        <v>258</v>
      </c>
      <c r="AP15" s="48"/>
      <c r="AQ15" s="46"/>
      <c r="AR15" s="383"/>
    </row>
    <row r="16" spans="1:44" ht="21" customHeight="1" x14ac:dyDescent="0.25">
      <c r="A16" s="56" t="s">
        <v>259</v>
      </c>
      <c r="B16" s="48" t="s">
        <v>423</v>
      </c>
      <c r="C16" s="46"/>
      <c r="D16" s="383"/>
      <c r="E16" s="57" t="s">
        <v>259</v>
      </c>
      <c r="F16" s="48" t="s">
        <v>423</v>
      </c>
      <c r="G16" s="46"/>
      <c r="H16" s="383"/>
      <c r="I16" s="56" t="s">
        <v>259</v>
      </c>
      <c r="J16" s="48" t="s">
        <v>423</v>
      </c>
      <c r="K16" s="46"/>
      <c r="L16" s="383"/>
      <c r="M16" s="57" t="s">
        <v>259</v>
      </c>
      <c r="N16" s="48" t="s">
        <v>423</v>
      </c>
      <c r="O16" s="46"/>
      <c r="P16" s="383"/>
      <c r="Q16" s="56" t="s">
        <v>259</v>
      </c>
      <c r="R16" s="48" t="s">
        <v>707</v>
      </c>
      <c r="S16" s="46"/>
      <c r="T16" s="383"/>
      <c r="U16" s="57" t="s">
        <v>259</v>
      </c>
      <c r="V16" s="48" t="s">
        <v>423</v>
      </c>
      <c r="W16" s="46"/>
      <c r="X16" s="383"/>
      <c r="Y16" s="56" t="s">
        <v>259</v>
      </c>
      <c r="Z16" s="48" t="s">
        <v>423</v>
      </c>
      <c r="AA16" s="46"/>
      <c r="AB16" s="383"/>
      <c r="AC16" s="57" t="s">
        <v>259</v>
      </c>
      <c r="AD16" s="48"/>
      <c r="AE16" s="46"/>
      <c r="AF16" s="383"/>
      <c r="AG16" s="56" t="s">
        <v>259</v>
      </c>
      <c r="AH16" s="48"/>
      <c r="AI16" s="46"/>
      <c r="AJ16" s="383"/>
      <c r="AK16" s="57" t="s">
        <v>259</v>
      </c>
      <c r="AL16" s="48"/>
      <c r="AM16" s="46"/>
      <c r="AN16" s="383"/>
      <c r="AO16" s="56" t="s">
        <v>259</v>
      </c>
      <c r="AP16" s="48"/>
      <c r="AQ16" s="46"/>
      <c r="AR16" s="383"/>
    </row>
    <row r="17" spans="1:44" x14ac:dyDescent="0.25">
      <c r="A17" s="56" t="s">
        <v>260</v>
      </c>
      <c r="B17" s="48" t="s">
        <v>423</v>
      </c>
      <c r="C17" s="46"/>
      <c r="D17" s="383"/>
      <c r="E17" s="57" t="s">
        <v>260</v>
      </c>
      <c r="F17" s="48" t="s">
        <v>423</v>
      </c>
      <c r="G17" s="46"/>
      <c r="H17" s="383"/>
      <c r="I17" s="56" t="s">
        <v>260</v>
      </c>
      <c r="J17" s="48" t="s">
        <v>423</v>
      </c>
      <c r="K17" s="46"/>
      <c r="L17" s="383"/>
      <c r="M17" s="57" t="s">
        <v>260</v>
      </c>
      <c r="N17" s="48" t="s">
        <v>423</v>
      </c>
      <c r="O17" s="46"/>
      <c r="P17" s="383"/>
      <c r="Q17" s="56" t="s">
        <v>260</v>
      </c>
      <c r="R17" s="48" t="s">
        <v>707</v>
      </c>
      <c r="S17" s="46"/>
      <c r="T17" s="383"/>
      <c r="U17" s="57" t="s">
        <v>260</v>
      </c>
      <c r="V17" s="48" t="s">
        <v>423</v>
      </c>
      <c r="W17" s="46"/>
      <c r="X17" s="383"/>
      <c r="Y17" s="56" t="s">
        <v>260</v>
      </c>
      <c r="Z17" s="48" t="s">
        <v>423</v>
      </c>
      <c r="AA17" s="46"/>
      <c r="AB17" s="383"/>
      <c r="AC17" s="57" t="s">
        <v>260</v>
      </c>
      <c r="AD17" s="48"/>
      <c r="AE17" s="46"/>
      <c r="AF17" s="383"/>
      <c r="AG17" s="56" t="s">
        <v>260</v>
      </c>
      <c r="AH17" s="48"/>
      <c r="AI17" s="46"/>
      <c r="AJ17" s="383"/>
      <c r="AK17" s="57" t="s">
        <v>260</v>
      </c>
      <c r="AL17" s="48"/>
      <c r="AM17" s="46"/>
      <c r="AN17" s="383"/>
      <c r="AO17" s="56" t="s">
        <v>260</v>
      </c>
      <c r="AP17" s="48"/>
      <c r="AQ17" s="46"/>
      <c r="AR17" s="383"/>
    </row>
    <row r="18" spans="1:44" x14ac:dyDescent="0.25">
      <c r="A18" s="56" t="s">
        <v>261</v>
      </c>
      <c r="B18" s="48" t="s">
        <v>423</v>
      </c>
      <c r="C18" s="46"/>
      <c r="D18" s="383"/>
      <c r="E18" s="57" t="s">
        <v>261</v>
      </c>
      <c r="F18" s="48"/>
      <c r="G18" s="46"/>
      <c r="H18" s="383"/>
      <c r="I18" s="56" t="s">
        <v>261</v>
      </c>
      <c r="J18" s="48" t="s">
        <v>423</v>
      </c>
      <c r="K18" s="46"/>
      <c r="L18" s="383"/>
      <c r="M18" s="57" t="s">
        <v>261</v>
      </c>
      <c r="N18" s="48" t="s">
        <v>423</v>
      </c>
      <c r="O18" s="46"/>
      <c r="P18" s="383"/>
      <c r="Q18" s="56" t="s">
        <v>261</v>
      </c>
      <c r="R18" s="48" t="s">
        <v>707</v>
      </c>
      <c r="S18" s="46"/>
      <c r="T18" s="383"/>
      <c r="U18" s="57" t="s">
        <v>261</v>
      </c>
      <c r="V18" s="48"/>
      <c r="W18" s="46"/>
      <c r="X18" s="383"/>
      <c r="Y18" s="56" t="s">
        <v>261</v>
      </c>
      <c r="Z18" s="48" t="s">
        <v>423</v>
      </c>
      <c r="AA18" s="46"/>
      <c r="AB18" s="383"/>
      <c r="AC18" s="57" t="s">
        <v>261</v>
      </c>
      <c r="AD18" s="48"/>
      <c r="AE18" s="46"/>
      <c r="AF18" s="383"/>
      <c r="AG18" s="56" t="s">
        <v>261</v>
      </c>
      <c r="AH18" s="48"/>
      <c r="AI18" s="46"/>
      <c r="AJ18" s="383"/>
      <c r="AK18" s="57" t="s">
        <v>261</v>
      </c>
      <c r="AL18" s="48"/>
      <c r="AM18" s="46"/>
      <c r="AN18" s="383"/>
      <c r="AO18" s="56" t="s">
        <v>261</v>
      </c>
      <c r="AP18" s="48"/>
      <c r="AQ18" s="46"/>
      <c r="AR18" s="383"/>
    </row>
    <row r="19" spans="1:44" x14ac:dyDescent="0.25">
      <c r="A19" s="56" t="s">
        <v>262</v>
      </c>
      <c r="B19" s="48" t="s">
        <v>423</v>
      </c>
      <c r="C19" s="46"/>
      <c r="D19" s="383"/>
      <c r="E19" s="57" t="s">
        <v>262</v>
      </c>
      <c r="F19" s="48" t="s">
        <v>423</v>
      </c>
      <c r="G19" s="46"/>
      <c r="H19" s="383"/>
      <c r="I19" s="56" t="s">
        <v>262</v>
      </c>
      <c r="J19" s="48" t="s">
        <v>423</v>
      </c>
      <c r="K19" s="46"/>
      <c r="L19" s="383"/>
      <c r="M19" s="57" t="s">
        <v>262</v>
      </c>
      <c r="N19" s="48" t="s">
        <v>423</v>
      </c>
      <c r="O19" s="46"/>
      <c r="P19" s="383"/>
      <c r="Q19" s="56" t="s">
        <v>262</v>
      </c>
      <c r="R19" s="48" t="s">
        <v>707</v>
      </c>
      <c r="S19" s="46"/>
      <c r="T19" s="383"/>
      <c r="U19" s="57" t="s">
        <v>262</v>
      </c>
      <c r="V19" s="48" t="s">
        <v>423</v>
      </c>
      <c r="W19" s="46"/>
      <c r="X19" s="383"/>
      <c r="Y19" s="56" t="s">
        <v>262</v>
      </c>
      <c r="Z19" s="48" t="s">
        <v>423</v>
      </c>
      <c r="AA19" s="46"/>
      <c r="AB19" s="383"/>
      <c r="AC19" s="57" t="s">
        <v>262</v>
      </c>
      <c r="AD19" s="48"/>
      <c r="AE19" s="46"/>
      <c r="AF19" s="383"/>
      <c r="AG19" s="56" t="s">
        <v>262</v>
      </c>
      <c r="AH19" s="48"/>
      <c r="AI19" s="46"/>
      <c r="AJ19" s="383"/>
      <c r="AK19" s="57" t="s">
        <v>262</v>
      </c>
      <c r="AL19" s="48"/>
      <c r="AM19" s="46"/>
      <c r="AN19" s="383"/>
      <c r="AO19" s="56" t="s">
        <v>262</v>
      </c>
      <c r="AP19" s="48"/>
      <c r="AQ19" s="46"/>
      <c r="AR19" s="383"/>
    </row>
    <row r="20" spans="1:44" x14ac:dyDescent="0.25">
      <c r="A20" s="56" t="s">
        <v>263</v>
      </c>
      <c r="B20" s="48"/>
      <c r="C20" s="46"/>
      <c r="D20" s="383"/>
      <c r="E20" s="57" t="s">
        <v>263</v>
      </c>
      <c r="F20" s="48" t="s">
        <v>423</v>
      </c>
      <c r="G20" s="46"/>
      <c r="H20" s="383"/>
      <c r="I20" s="56" t="s">
        <v>263</v>
      </c>
      <c r="J20" s="48"/>
      <c r="K20" s="46"/>
      <c r="L20" s="383"/>
      <c r="M20" s="57" t="s">
        <v>263</v>
      </c>
      <c r="N20" s="48" t="s">
        <v>423</v>
      </c>
      <c r="O20" s="46"/>
      <c r="P20" s="383"/>
      <c r="Q20" s="56" t="s">
        <v>263</v>
      </c>
      <c r="R20" s="48" t="s">
        <v>707</v>
      </c>
      <c r="S20" s="46"/>
      <c r="T20" s="383"/>
      <c r="U20" s="57" t="s">
        <v>263</v>
      </c>
      <c r="V20" s="48"/>
      <c r="W20" s="46"/>
      <c r="X20" s="383"/>
      <c r="Y20" s="56" t="s">
        <v>263</v>
      </c>
      <c r="Z20" s="48" t="s">
        <v>423</v>
      </c>
      <c r="AA20" s="46"/>
      <c r="AB20" s="383"/>
      <c r="AC20" s="57" t="s">
        <v>263</v>
      </c>
      <c r="AD20" s="48"/>
      <c r="AE20" s="46"/>
      <c r="AF20" s="383"/>
      <c r="AG20" s="56" t="s">
        <v>263</v>
      </c>
      <c r="AH20" s="48"/>
      <c r="AI20" s="46"/>
      <c r="AJ20" s="383"/>
      <c r="AK20" s="57" t="s">
        <v>263</v>
      </c>
      <c r="AL20" s="48"/>
      <c r="AM20" s="46"/>
      <c r="AN20" s="383"/>
      <c r="AO20" s="56" t="s">
        <v>263</v>
      </c>
      <c r="AP20" s="48"/>
      <c r="AQ20" s="46"/>
      <c r="AR20" s="383"/>
    </row>
    <row r="21" spans="1:44" ht="22.5" x14ac:dyDescent="0.25">
      <c r="A21" s="56" t="s">
        <v>264</v>
      </c>
      <c r="B21" s="48"/>
      <c r="C21" s="46"/>
      <c r="D21" s="383"/>
      <c r="E21" s="57" t="s">
        <v>264</v>
      </c>
      <c r="F21" s="48"/>
      <c r="G21" s="46"/>
      <c r="H21" s="383"/>
      <c r="I21" s="56" t="s">
        <v>264</v>
      </c>
      <c r="J21" s="48"/>
      <c r="K21" s="46"/>
      <c r="L21" s="383"/>
      <c r="M21" s="57" t="s">
        <v>264</v>
      </c>
      <c r="N21" s="48" t="s">
        <v>423</v>
      </c>
      <c r="O21" s="46"/>
      <c r="P21" s="383"/>
      <c r="Q21" s="56" t="s">
        <v>264</v>
      </c>
      <c r="R21" s="48" t="s">
        <v>707</v>
      </c>
      <c r="S21" s="46"/>
      <c r="T21" s="383"/>
      <c r="U21" s="57" t="s">
        <v>264</v>
      </c>
      <c r="V21" s="48"/>
      <c r="W21" s="46"/>
      <c r="X21" s="383"/>
      <c r="Y21" s="56" t="s">
        <v>264</v>
      </c>
      <c r="Z21" s="48"/>
      <c r="AA21" s="46"/>
      <c r="AB21" s="383"/>
      <c r="AC21" s="57" t="s">
        <v>264</v>
      </c>
      <c r="AD21" s="48"/>
      <c r="AE21" s="46"/>
      <c r="AF21" s="383"/>
      <c r="AG21" s="56" t="s">
        <v>264</v>
      </c>
      <c r="AH21" s="48"/>
      <c r="AI21" s="46"/>
      <c r="AJ21" s="383"/>
      <c r="AK21" s="57" t="s">
        <v>264</v>
      </c>
      <c r="AL21" s="48"/>
      <c r="AM21" s="46"/>
      <c r="AN21" s="383"/>
      <c r="AO21" s="56" t="s">
        <v>264</v>
      </c>
      <c r="AP21" s="48"/>
      <c r="AQ21" s="46"/>
      <c r="AR21" s="383"/>
    </row>
    <row r="22" spans="1:44" x14ac:dyDescent="0.25">
      <c r="A22" s="56" t="s">
        <v>265</v>
      </c>
      <c r="B22" s="48"/>
      <c r="C22" s="46"/>
      <c r="D22" s="383"/>
      <c r="E22" s="57" t="s">
        <v>265</v>
      </c>
      <c r="F22" s="48" t="s">
        <v>423</v>
      </c>
      <c r="G22" s="46"/>
      <c r="H22" s="383"/>
      <c r="I22" s="56" t="s">
        <v>265</v>
      </c>
      <c r="J22" s="48"/>
      <c r="K22" s="46"/>
      <c r="L22" s="383"/>
      <c r="M22" s="57" t="s">
        <v>265</v>
      </c>
      <c r="N22" s="48" t="s">
        <v>423</v>
      </c>
      <c r="O22" s="46"/>
      <c r="P22" s="383"/>
      <c r="Q22" s="56" t="s">
        <v>265</v>
      </c>
      <c r="R22" s="48" t="s">
        <v>707</v>
      </c>
      <c r="S22" s="46"/>
      <c r="T22" s="383"/>
      <c r="U22" s="57" t="s">
        <v>265</v>
      </c>
      <c r="V22" s="48" t="s">
        <v>423</v>
      </c>
      <c r="W22" s="46"/>
      <c r="X22" s="383"/>
      <c r="Y22" s="56" t="s">
        <v>265</v>
      </c>
      <c r="Z22" s="48" t="s">
        <v>423</v>
      </c>
      <c r="AA22" s="46"/>
      <c r="AB22" s="383"/>
      <c r="AC22" s="57" t="s">
        <v>265</v>
      </c>
      <c r="AD22" s="48"/>
      <c r="AE22" s="46"/>
      <c r="AF22" s="383"/>
      <c r="AG22" s="56" t="s">
        <v>265</v>
      </c>
      <c r="AH22" s="48"/>
      <c r="AI22" s="46"/>
      <c r="AJ22" s="383"/>
      <c r="AK22" s="57" t="s">
        <v>265</v>
      </c>
      <c r="AL22" s="48"/>
      <c r="AM22" s="46"/>
      <c r="AN22" s="383"/>
      <c r="AO22" s="56" t="s">
        <v>265</v>
      </c>
      <c r="AP22" s="48"/>
      <c r="AQ22" s="46"/>
      <c r="AR22" s="383"/>
    </row>
    <row r="23" spans="1:44" x14ac:dyDescent="0.25">
      <c r="A23" s="56" t="s">
        <v>266</v>
      </c>
      <c r="B23" s="48"/>
      <c r="C23" s="46"/>
      <c r="D23" s="383"/>
      <c r="E23" s="57" t="s">
        <v>266</v>
      </c>
      <c r="F23" s="48" t="s">
        <v>423</v>
      </c>
      <c r="G23" s="46"/>
      <c r="H23" s="383"/>
      <c r="I23" s="56" t="s">
        <v>266</v>
      </c>
      <c r="J23" s="48"/>
      <c r="K23" s="46"/>
      <c r="L23" s="383"/>
      <c r="M23" s="57" t="s">
        <v>266</v>
      </c>
      <c r="N23" s="48" t="s">
        <v>423</v>
      </c>
      <c r="O23" s="46"/>
      <c r="P23" s="383"/>
      <c r="Q23" s="56" t="s">
        <v>266</v>
      </c>
      <c r="R23" s="48" t="s">
        <v>707</v>
      </c>
      <c r="S23" s="46"/>
      <c r="T23" s="383"/>
      <c r="U23" s="57" t="s">
        <v>266</v>
      </c>
      <c r="V23" s="48" t="s">
        <v>423</v>
      </c>
      <c r="W23" s="46"/>
      <c r="X23" s="383"/>
      <c r="Y23" s="56" t="s">
        <v>266</v>
      </c>
      <c r="Z23" s="48" t="s">
        <v>423</v>
      </c>
      <c r="AA23" s="46"/>
      <c r="AB23" s="383"/>
      <c r="AC23" s="57" t="s">
        <v>266</v>
      </c>
      <c r="AD23" s="48"/>
      <c r="AE23" s="46"/>
      <c r="AF23" s="383"/>
      <c r="AG23" s="56" t="s">
        <v>266</v>
      </c>
      <c r="AH23" s="48"/>
      <c r="AI23" s="46"/>
      <c r="AJ23" s="383"/>
      <c r="AK23" s="57" t="s">
        <v>266</v>
      </c>
      <c r="AL23" s="48"/>
      <c r="AM23" s="46"/>
      <c r="AN23" s="383"/>
      <c r="AO23" s="56" t="s">
        <v>266</v>
      </c>
      <c r="AP23" s="48"/>
      <c r="AQ23" s="46"/>
      <c r="AR23" s="383"/>
    </row>
    <row r="25" spans="1:44" x14ac:dyDescent="0.25">
      <c r="A25" s="23" t="s">
        <v>309</v>
      </c>
    </row>
    <row r="27" spans="1:44" x14ac:dyDescent="0.25">
      <c r="G27" s="52"/>
      <c r="H27" s="52"/>
    </row>
    <row r="28" spans="1:44" x14ac:dyDescent="0.25">
      <c r="G28" s="52"/>
      <c r="H28" s="52"/>
    </row>
  </sheetData>
  <mergeCells count="13">
    <mergeCell ref="AR6:AR23"/>
    <mergeCell ref="X6:X23"/>
    <mergeCell ref="AB6:AB23"/>
    <mergeCell ref="AF6:AF23"/>
    <mergeCell ref="AJ6:AJ23"/>
    <mergeCell ref="AN6:AN23"/>
    <mergeCell ref="A1:D1"/>
    <mergeCell ref="T6:T23"/>
    <mergeCell ref="H6:H23"/>
    <mergeCell ref="L6:L23"/>
    <mergeCell ref="P6:P23"/>
    <mergeCell ref="A2:D2"/>
    <mergeCell ref="D6:D23"/>
  </mergeCells>
  <hyperlinks>
    <hyperlink ref="A1:D1" location="'Mapa de Riesgos y Oportunidades'!A1" display="VOLVER AL MAPA DE RIESGOS Y OPORTUNIDADES" xr:uid="{00000000-0004-0000-0500-000000000000}"/>
  </hyperlink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CO46"/>
  <sheetViews>
    <sheetView zoomScale="80" zoomScaleNormal="80" workbookViewId="0">
      <selection sqref="A1:E1"/>
    </sheetView>
  </sheetViews>
  <sheetFormatPr baseColWidth="10" defaultRowHeight="15" x14ac:dyDescent="0.25"/>
  <cols>
    <col min="1" max="1" width="34.125" bestFit="1" customWidth="1"/>
    <col min="2" max="2" width="9" customWidth="1"/>
    <col min="3" max="3" width="3.25" hidden="1" customWidth="1"/>
    <col min="4" max="4" width="10" customWidth="1"/>
    <col min="5" max="5" width="34.125" bestFit="1" customWidth="1"/>
    <col min="6" max="6" width="9.375" bestFit="1" customWidth="1"/>
    <col min="7" max="7" width="1.875" hidden="1" customWidth="1"/>
    <col min="8" max="8" width="10" bestFit="1"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34.125" customWidth="1"/>
    <col min="43" max="43" width="0" hidden="1" customWidth="1"/>
    <col min="44" max="44" width="10.75" customWidth="1"/>
    <col min="45" max="45" width="34.125" customWidth="1"/>
    <col min="47" max="47" width="0" hidden="1" customWidth="1"/>
    <col min="49" max="49" width="34.75" customWidth="1"/>
    <col min="51" max="51" width="0" hidden="1" customWidth="1"/>
    <col min="53" max="53" width="34.25" customWidth="1"/>
    <col min="55" max="55" width="0" hidden="1" customWidth="1"/>
    <col min="57" max="57" width="35.875" customWidth="1"/>
    <col min="59" max="59" width="0" hidden="1" customWidth="1"/>
    <col min="61" max="61" width="34.125" customWidth="1"/>
    <col min="63" max="63" width="0" hidden="1" customWidth="1"/>
    <col min="65" max="65" width="34.25" customWidth="1"/>
    <col min="67" max="67" width="0" hidden="1" customWidth="1"/>
    <col min="69" max="69" width="34.125" customWidth="1"/>
    <col min="71" max="71" width="0" hidden="1" customWidth="1"/>
    <col min="73" max="73" width="34.25" customWidth="1"/>
    <col min="75" max="75" width="0" hidden="1" customWidth="1"/>
    <col min="77" max="77" width="34.375" customWidth="1"/>
    <col min="79" max="79" width="0" hidden="1" customWidth="1"/>
    <col min="81" max="81" width="34.375" customWidth="1"/>
    <col min="83" max="83" width="0" hidden="1" customWidth="1"/>
    <col min="85" max="85" width="34.75" customWidth="1"/>
    <col min="87" max="87" width="0" hidden="1" customWidth="1"/>
    <col min="89" max="89" width="34.25" customWidth="1"/>
    <col min="91" max="91" width="0" hidden="1" customWidth="1"/>
  </cols>
  <sheetData>
    <row r="1" spans="1:93" ht="30" customHeight="1" x14ac:dyDescent="0.25">
      <c r="A1" s="400" t="s">
        <v>382</v>
      </c>
      <c r="B1" s="400"/>
      <c r="C1" s="400"/>
      <c r="D1" s="400"/>
      <c r="E1" s="400"/>
    </row>
    <row r="2" spans="1:93" ht="15" customHeight="1" x14ac:dyDescent="0.25">
      <c r="A2" s="396" t="s">
        <v>280</v>
      </c>
      <c r="B2" s="397"/>
      <c r="C2" s="397"/>
      <c r="D2" s="398"/>
      <c r="BQ2" s="125"/>
      <c r="BR2" s="125"/>
      <c r="BS2" s="125"/>
      <c r="BT2" s="125"/>
    </row>
    <row r="3" spans="1:93" ht="15" customHeight="1" x14ac:dyDescent="0.25">
      <c r="A3" s="392" t="s">
        <v>390</v>
      </c>
      <c r="B3" s="392"/>
      <c r="C3" s="392"/>
      <c r="D3" s="393"/>
      <c r="E3" s="385" t="s">
        <v>391</v>
      </c>
      <c r="F3" s="386"/>
      <c r="G3" s="386"/>
      <c r="H3" s="387"/>
      <c r="I3" s="395" t="s">
        <v>392</v>
      </c>
      <c r="J3" s="392"/>
      <c r="K3" s="392"/>
      <c r="L3" s="393"/>
      <c r="M3" s="385" t="s">
        <v>393</v>
      </c>
      <c r="N3" s="386"/>
      <c r="O3" s="386"/>
      <c r="P3" s="387"/>
      <c r="Q3" s="395" t="s">
        <v>394</v>
      </c>
      <c r="R3" s="392"/>
      <c r="S3" s="392"/>
      <c r="T3" s="393"/>
      <c r="U3" s="385" t="s">
        <v>395</v>
      </c>
      <c r="V3" s="386"/>
      <c r="W3" s="386"/>
      <c r="X3" s="387"/>
      <c r="Y3" s="395" t="s">
        <v>396</v>
      </c>
      <c r="Z3" s="392"/>
      <c r="AA3" s="392"/>
      <c r="AB3" s="393"/>
      <c r="AC3" s="385" t="s">
        <v>397</v>
      </c>
      <c r="AD3" s="386"/>
      <c r="AE3" s="386"/>
      <c r="AF3" s="387"/>
      <c r="AG3" s="395" t="s">
        <v>398</v>
      </c>
      <c r="AH3" s="392"/>
      <c r="AI3" s="392"/>
      <c r="AJ3" s="393"/>
      <c r="AK3" s="385" t="s">
        <v>399</v>
      </c>
      <c r="AL3" s="386"/>
      <c r="AM3" s="386"/>
      <c r="AN3" s="387"/>
      <c r="AO3" s="395" t="s">
        <v>404</v>
      </c>
      <c r="AP3" s="392"/>
      <c r="AQ3" s="392"/>
      <c r="AR3" s="393"/>
      <c r="AS3" s="385" t="s">
        <v>405</v>
      </c>
      <c r="AT3" s="386"/>
      <c r="AU3" s="386"/>
      <c r="AV3" s="387"/>
      <c r="AW3" s="395" t="s">
        <v>406</v>
      </c>
      <c r="AX3" s="392"/>
      <c r="AY3" s="392"/>
      <c r="AZ3" s="393"/>
      <c r="BA3" s="385" t="s">
        <v>407</v>
      </c>
      <c r="BB3" s="386"/>
      <c r="BC3" s="386"/>
      <c r="BD3" s="387"/>
      <c r="BE3" s="395" t="s">
        <v>408</v>
      </c>
      <c r="BF3" s="392"/>
      <c r="BG3" s="392"/>
      <c r="BH3" s="393"/>
      <c r="BI3" s="385" t="s">
        <v>409</v>
      </c>
      <c r="BJ3" s="386"/>
      <c r="BK3" s="386"/>
      <c r="BL3" s="387"/>
      <c r="BM3" s="395" t="s">
        <v>410</v>
      </c>
      <c r="BN3" s="392"/>
      <c r="BO3" s="392"/>
      <c r="BP3" s="393"/>
      <c r="BQ3" s="385" t="s">
        <v>411</v>
      </c>
      <c r="BR3" s="386"/>
      <c r="BS3" s="386"/>
      <c r="BT3" s="387"/>
      <c r="BU3" s="395" t="s">
        <v>412</v>
      </c>
      <c r="BV3" s="392"/>
      <c r="BW3" s="392"/>
      <c r="BX3" s="393"/>
      <c r="BY3" s="385" t="s">
        <v>413</v>
      </c>
      <c r="BZ3" s="386"/>
      <c r="CA3" s="386"/>
      <c r="CB3" s="387"/>
      <c r="CC3" s="395" t="s">
        <v>414</v>
      </c>
      <c r="CD3" s="392"/>
      <c r="CE3" s="392"/>
      <c r="CF3" s="393"/>
      <c r="CG3" s="385" t="s">
        <v>415</v>
      </c>
      <c r="CH3" s="386"/>
      <c r="CI3" s="386"/>
      <c r="CJ3" s="387"/>
      <c r="CK3" s="395" t="s">
        <v>416</v>
      </c>
      <c r="CL3" s="392"/>
      <c r="CM3" s="392"/>
      <c r="CN3" s="393"/>
    </row>
    <row r="4" spans="1:93" ht="76.5" customHeight="1" x14ac:dyDescent="0.25">
      <c r="A4" s="87" t="s">
        <v>281</v>
      </c>
      <c r="B4" s="388" t="str">
        <f>IF('Mapa de Riesgos y Oportunidades'!$C$9="Oportunidad","NO APLICA",'Mapa de Riesgos y Oportunidades'!M9)</f>
        <v xml:space="preserve">Enviar comunicaciones a las dependencias recordando la fecha de entrega de la información </v>
      </c>
      <c r="C4" s="388"/>
      <c r="D4" s="389"/>
      <c r="E4" s="89" t="s">
        <v>281</v>
      </c>
      <c r="F4" s="390" t="str">
        <f>IF('Mapa de Riesgos y Oportunidades'!$C$14="Oportunidad","NO APLICA",'Mapa de Riesgos y Oportunidades'!M14)</f>
        <v>Estímulos a los Auditores Internos por parte de la Institución</v>
      </c>
      <c r="G4" s="390"/>
      <c r="H4" s="391"/>
      <c r="I4" s="87" t="s">
        <v>281</v>
      </c>
      <c r="J4" s="388" t="str">
        <f>IF('Mapa de Riesgos y Oportunidades'!$C$19="Oportunidad","NO APLICA",'Mapa de Riesgos y Oportunidades'!M19)</f>
        <v>Socializar el procedimiento de PQR</v>
      </c>
      <c r="K4" s="388"/>
      <c r="L4" s="389"/>
      <c r="M4" s="89" t="s">
        <v>281</v>
      </c>
      <c r="N4" s="390" t="str">
        <f>IF('Mapa de Riesgos y Oportunidades'!$C$24="Oportunidad","NO APLICA",'Mapa de Riesgos y Oportunidades'!M24)</f>
        <v>Autoevaluación</v>
      </c>
      <c r="O4" s="390"/>
      <c r="P4" s="391"/>
      <c r="Q4" s="87" t="s">
        <v>281</v>
      </c>
      <c r="R4" s="394" t="str">
        <f>IF('Mapa de Riesgos y Oportunidades'!$C$29="Oportunidad","NO APLICA",'Mapa de Riesgos y Oportunidades'!M29)</f>
        <v>Disminucion de gastos de funcionamiento-</v>
      </c>
      <c r="S4" s="394"/>
      <c r="T4" s="394"/>
      <c r="U4" s="90" t="s">
        <v>281</v>
      </c>
      <c r="V4" s="399" t="str">
        <f>IF('Mapa de Riesgos y Oportunidades'!$C$34="Oportunidad","NO APLICA",'Mapa de Riesgos y Oportunidades'!M34)</f>
        <v>Desarrollar un sistema de informacion integrado.</v>
      </c>
      <c r="W4" s="399"/>
      <c r="X4" s="399"/>
      <c r="Y4" s="88" t="s">
        <v>281</v>
      </c>
      <c r="Z4" s="394" t="str">
        <f>IF('Mapa de Riesgos y Oportunidades'!$C$39="Oportunidad","NO APLICA",'Mapa de Riesgos y Oportunidades'!M39)</f>
        <v xml:space="preserve">Entrega de informes a tiempo </v>
      </c>
      <c r="AA4" s="394"/>
      <c r="AB4" s="394"/>
      <c r="AC4" s="90" t="s">
        <v>281</v>
      </c>
      <c r="AD4" s="399" t="str">
        <f>IF('Mapa de Riesgos y Oportunidades'!$C$44="Oportunidad","NO APLICA",'Mapa de Riesgos y Oportunidades'!M44)</f>
        <v>Existecia de copias de expedientes en los archivos. Respaldo informático en las diligencias procesales</v>
      </c>
      <c r="AE4" s="399"/>
      <c r="AF4" s="399"/>
      <c r="AG4" s="88" t="s">
        <v>281</v>
      </c>
      <c r="AH4" s="394" t="str">
        <f>IF('Mapa de Riesgos y Oportunidades'!$C$49="Oportunidad","NO APLICA",'Mapa de Riesgos y Oportunidades'!M49)</f>
        <v xml:space="preserve">Solicitar movimientos financieros del presupuesto de bienestar
</v>
      </c>
      <c r="AI4" s="394"/>
      <c r="AJ4" s="394"/>
      <c r="AK4" s="90" t="s">
        <v>281</v>
      </c>
      <c r="AL4" s="399" t="str">
        <f>IF('Mapa de Riesgos y Oportunidades'!$C$54="Oportunidad","NO APLICA",'Mapa de Riesgos y Oportunidades'!M54)</f>
        <v>Seguimiento segun casos identificados en riesgo de desercion.</v>
      </c>
      <c r="AM4" s="399"/>
      <c r="AN4" s="399"/>
      <c r="AO4" s="88" t="s">
        <v>281</v>
      </c>
      <c r="AP4" s="394" t="str">
        <f>IF('Mapa de Riesgos y Oportunidades'!$C$59="Oportunidad","NO APLICA",'Mapa de Riesgos y Oportunidades'!M59)</f>
        <v>Alternar eventos en los espacios que se tienen y en los que se gestionan externamente.</v>
      </c>
      <c r="AQ4" s="394"/>
      <c r="AR4" s="394"/>
      <c r="AS4" s="90" t="s">
        <v>281</v>
      </c>
      <c r="AT4" s="399" t="str">
        <f>IF('Mapa de Riesgos y Oportunidades'!$C$64="Oportunidad","NO APLICA",'Mapa de Riesgos y Oportunidades'!M64)</f>
        <v>Presentacion de informes de uso de recursos ante Consejo Superior</v>
      </c>
      <c r="AU4" s="399"/>
      <c r="AV4" s="399"/>
      <c r="AW4" s="88" t="s">
        <v>281</v>
      </c>
      <c r="AX4" s="394" t="str">
        <f>IF('Mapa de Riesgos y Oportunidades'!$C$69="Oportunidad","NO APLICA",'Mapa de Riesgos y Oportunidades'!M69)</f>
        <v>verificación de la asignación correcta de cupos y puntajeje de admitidos por programas</v>
      </c>
      <c r="AY4" s="394"/>
      <c r="AZ4" s="394"/>
      <c r="BA4" s="90" t="s">
        <v>281</v>
      </c>
      <c r="BB4" s="399" t="str">
        <f>IF('Mapa de Riesgos y Oportunidades'!$C$44="Oportunidad","NO APLICA",'Mapa de Riesgos y Oportunidades'!M74)</f>
        <v xml:space="preserve">Sistematizar los cobros </v>
      </c>
      <c r="BC4" s="399"/>
      <c r="BD4" s="399"/>
      <c r="BE4" s="88" t="s">
        <v>281</v>
      </c>
      <c r="BF4" s="394" t="str">
        <f>IF('Mapa de Riesgos y Oportunidades'!$C$79="Oportunidad","NO APLICA",'Mapa de Riesgos y Oportunidades'!M79)</f>
        <v>Guardar ética laboral.</v>
      </c>
      <c r="BG4" s="394"/>
      <c r="BH4" s="394"/>
      <c r="BI4" s="90" t="s">
        <v>281</v>
      </c>
      <c r="BJ4" s="399" t="str">
        <f>IF('Mapa de Riesgos y Oportunidades'!$C$84="Oportunidad","NO APLICA",'Mapa de Riesgos y Oportunidades'!M84)</f>
        <v>*Diligenciamiento de formato establecido para el
traslado o salida de los bienes</v>
      </c>
      <c r="BK4" s="399"/>
      <c r="BL4" s="399"/>
      <c r="BM4" s="88" t="s">
        <v>281</v>
      </c>
      <c r="BN4" s="394" t="str">
        <f>IF('Mapa de Riesgos y Oportunidades'!$C$89="Oportunidad","NO APLICA",'Mapa de Riesgos y Oportunidades'!M89)</f>
        <v>Control de acceso de los usuarios a los aplicacitivos a través de claves y definición de perfiles y permisos.</v>
      </c>
      <c r="BO4" s="394"/>
      <c r="BP4" s="394"/>
      <c r="BQ4" s="90" t="s">
        <v>281</v>
      </c>
      <c r="BR4" s="399" t="str">
        <f>IF('Mapa de Riesgos y Oportunidades'!$C$94="Oportunidad","NO APLICA",'Mapa de Riesgos y Oportunidades'!M94)</f>
        <v>Fomentar la cultura del Control.                 Socializar el Código de Ética y el Estatuto del Auditor Interno de la Universidad de Sucre</v>
      </c>
      <c r="BS4" s="399"/>
      <c r="BT4" s="399"/>
      <c r="BU4" s="88" t="s">
        <v>281</v>
      </c>
      <c r="BV4" s="394" t="str">
        <f>IF('Mapa de Riesgos y Oportunidades'!$C$99="Oportunidad","NO APLICA",'Mapa de Riesgos y Oportunidades'!M99)</f>
        <v>NO APLICA</v>
      </c>
      <c r="BW4" s="394"/>
      <c r="BX4" s="394"/>
      <c r="BY4" s="90" t="s">
        <v>281</v>
      </c>
      <c r="BZ4" s="399" t="str">
        <f>IF('Mapa de Riesgos y Oportunidades'!$C$104="Oportunidad","NO APLICA",'Mapa de Riesgos y Oportunidades'!M104)</f>
        <v>NO APLICA</v>
      </c>
      <c r="CA4" s="399"/>
      <c r="CB4" s="399"/>
      <c r="CC4" s="88" t="s">
        <v>281</v>
      </c>
      <c r="CD4" s="394" t="str">
        <f>IF('Mapa de Riesgos y Oportunidades'!$C$109="Oportunidad","NO APLICA",'Mapa de Riesgos y Oportunidades'!M109)</f>
        <v>NO APLICA</v>
      </c>
      <c r="CE4" s="394"/>
      <c r="CF4" s="394"/>
      <c r="CG4" s="90" t="s">
        <v>281</v>
      </c>
      <c r="CH4" s="399" t="str">
        <f>IF('Mapa de Riesgos y Oportunidades'!$C$114="Oportunidad","NO APLICA",'Mapa de Riesgos y Oportunidades'!M114)</f>
        <v>NO APLICA</v>
      </c>
      <c r="CI4" s="399"/>
      <c r="CJ4" s="399"/>
      <c r="CK4" s="88" t="s">
        <v>281</v>
      </c>
      <c r="CL4" s="394" t="str">
        <f>IF('Mapa de Riesgos y Oportunidades'!$C$119="Oportunidad","NO APLICA",'Mapa de Riesgos y Oportunidades'!M119)</f>
        <v>NO APLICA</v>
      </c>
      <c r="CM4" s="394"/>
      <c r="CN4" s="394"/>
      <c r="CO4" s="31" t="s">
        <v>739</v>
      </c>
    </row>
    <row r="5" spans="1:93" ht="44.25" customHeight="1" x14ac:dyDescent="0.25">
      <c r="A5" s="53" t="s">
        <v>235</v>
      </c>
      <c r="B5" s="53" t="s">
        <v>277</v>
      </c>
      <c r="C5" s="53"/>
      <c r="D5" s="53" t="s">
        <v>238</v>
      </c>
      <c r="E5" s="47" t="s">
        <v>235</v>
      </c>
      <c r="F5" s="47" t="s">
        <v>277</v>
      </c>
      <c r="G5" s="47"/>
      <c r="H5" s="47" t="s">
        <v>238</v>
      </c>
      <c r="I5" s="53" t="s">
        <v>235</v>
      </c>
      <c r="J5" s="53" t="s">
        <v>277</v>
      </c>
      <c r="K5" s="53"/>
      <c r="L5" s="53" t="s">
        <v>238</v>
      </c>
      <c r="M5" s="47" t="s">
        <v>235</v>
      </c>
      <c r="N5" s="47" t="s">
        <v>277</v>
      </c>
      <c r="O5" s="47"/>
      <c r="P5" s="47" t="s">
        <v>238</v>
      </c>
      <c r="Q5" s="53" t="s">
        <v>235</v>
      </c>
      <c r="R5" s="53" t="s">
        <v>277</v>
      </c>
      <c r="S5" s="53"/>
      <c r="T5" s="53" t="s">
        <v>238</v>
      </c>
      <c r="U5" s="47" t="s">
        <v>235</v>
      </c>
      <c r="V5" s="47" t="s">
        <v>277</v>
      </c>
      <c r="W5" s="47"/>
      <c r="X5" s="47" t="s">
        <v>238</v>
      </c>
      <c r="Y5" s="53" t="s">
        <v>235</v>
      </c>
      <c r="Z5" s="53" t="s">
        <v>277</v>
      </c>
      <c r="AA5" s="53"/>
      <c r="AB5" s="53" t="s">
        <v>238</v>
      </c>
      <c r="AC5" s="47" t="s">
        <v>235</v>
      </c>
      <c r="AD5" s="47" t="s">
        <v>277</v>
      </c>
      <c r="AE5" s="47"/>
      <c r="AF5" s="47" t="s">
        <v>238</v>
      </c>
      <c r="AG5" s="53" t="s">
        <v>235</v>
      </c>
      <c r="AH5" s="53" t="s">
        <v>277</v>
      </c>
      <c r="AI5" s="53"/>
      <c r="AJ5" s="53" t="s">
        <v>238</v>
      </c>
      <c r="AK5" s="47" t="s">
        <v>235</v>
      </c>
      <c r="AL5" s="47" t="s">
        <v>277</v>
      </c>
      <c r="AM5" s="47"/>
      <c r="AN5" s="47" t="s">
        <v>238</v>
      </c>
      <c r="AO5" s="53" t="s">
        <v>235</v>
      </c>
      <c r="AP5" s="53" t="s">
        <v>277</v>
      </c>
      <c r="AQ5" s="53"/>
      <c r="AR5" s="53" t="s">
        <v>238</v>
      </c>
      <c r="AS5" s="47" t="s">
        <v>235</v>
      </c>
      <c r="AT5" s="47" t="s">
        <v>277</v>
      </c>
      <c r="AU5" s="47"/>
      <c r="AV5" s="47" t="s">
        <v>238</v>
      </c>
      <c r="AW5" s="53" t="s">
        <v>235</v>
      </c>
      <c r="AX5" s="53" t="s">
        <v>277</v>
      </c>
      <c r="AY5" s="53"/>
      <c r="AZ5" s="53" t="s">
        <v>238</v>
      </c>
      <c r="BA5" s="47" t="s">
        <v>235</v>
      </c>
      <c r="BB5" s="47" t="s">
        <v>277</v>
      </c>
      <c r="BC5" s="47"/>
      <c r="BD5" s="47" t="s">
        <v>238</v>
      </c>
      <c r="BE5" s="53" t="s">
        <v>235</v>
      </c>
      <c r="BF5" s="53" t="s">
        <v>277</v>
      </c>
      <c r="BG5" s="53"/>
      <c r="BH5" s="53" t="s">
        <v>238</v>
      </c>
      <c r="BI5" s="47" t="s">
        <v>235</v>
      </c>
      <c r="BJ5" s="47" t="s">
        <v>277</v>
      </c>
      <c r="BK5" s="47"/>
      <c r="BL5" s="47" t="s">
        <v>238</v>
      </c>
      <c r="BM5" s="53" t="s">
        <v>235</v>
      </c>
      <c r="BN5" s="53" t="s">
        <v>277</v>
      </c>
      <c r="BO5" s="53"/>
      <c r="BP5" s="53" t="s">
        <v>238</v>
      </c>
      <c r="BQ5" s="47" t="s">
        <v>235</v>
      </c>
      <c r="BR5" s="47" t="s">
        <v>277</v>
      </c>
      <c r="BS5" s="47"/>
      <c r="BT5" s="47" t="s">
        <v>238</v>
      </c>
      <c r="BU5" s="53" t="s">
        <v>235</v>
      </c>
      <c r="BV5" s="53" t="s">
        <v>277</v>
      </c>
      <c r="BW5" s="53"/>
      <c r="BX5" s="53" t="s">
        <v>238</v>
      </c>
      <c r="BY5" s="47" t="s">
        <v>235</v>
      </c>
      <c r="BZ5" s="47" t="s">
        <v>277</v>
      </c>
      <c r="CA5" s="47"/>
      <c r="CB5" s="47" t="s">
        <v>238</v>
      </c>
      <c r="CC5" s="53" t="s">
        <v>235</v>
      </c>
      <c r="CD5" s="53" t="s">
        <v>277</v>
      </c>
      <c r="CE5" s="53"/>
      <c r="CF5" s="53" t="s">
        <v>238</v>
      </c>
      <c r="CG5" s="47" t="s">
        <v>235</v>
      </c>
      <c r="CH5" s="47" t="s">
        <v>277</v>
      </c>
      <c r="CI5" s="47"/>
      <c r="CJ5" s="47" t="s">
        <v>238</v>
      </c>
      <c r="CK5" s="53" t="s">
        <v>235</v>
      </c>
      <c r="CL5" s="53" t="s">
        <v>277</v>
      </c>
      <c r="CM5" s="53"/>
      <c r="CN5" s="53" t="s">
        <v>238</v>
      </c>
    </row>
    <row r="6" spans="1:93" ht="22.5" x14ac:dyDescent="0.25">
      <c r="A6" s="54" t="s">
        <v>228</v>
      </c>
      <c r="B6" s="45" t="s">
        <v>423</v>
      </c>
      <c r="C6" s="45">
        <f>IF(B6="x",15,0)+IF(B7="x",5,0)+IF(B8="x",15,0)+IF(B9="x",10,0)+IF(B10="x",15,0)+IF(B11="x",10,0)+IF(B12="x",30,0)</f>
        <v>85</v>
      </c>
      <c r="D6" s="383">
        <f>IF(C6&lt;=50,0,IF(C6&lt;=75,1,IF(C6&lt;=100,2,"Error")))</f>
        <v>2</v>
      </c>
      <c r="E6" s="54" t="s">
        <v>228</v>
      </c>
      <c r="F6" s="45" t="s">
        <v>423</v>
      </c>
      <c r="G6" s="45">
        <f>IF(F6="x",15,0)+IF(F7="x",5,0)+IF(F8="x",15,0)+IF(F9="x",10,0)+IF(F10="x",15,0)+IF(F11="x",10,0)+IF(F12="x",30,0)</f>
        <v>30</v>
      </c>
      <c r="H6" s="383">
        <f>IF(G6&lt;=50,0,IF(G6&lt;=75,1,IF(G6&lt;=100,2,"Error")))</f>
        <v>0</v>
      </c>
      <c r="I6" s="54" t="s">
        <v>228</v>
      </c>
      <c r="J6" s="45" t="s">
        <v>423</v>
      </c>
      <c r="K6" s="45">
        <f>IF(J6="x",15,0)+IF(J7="x",5,0)+IF(J8="x",15,0)+IF(J9="x",10,0)+IF(J10="x",15,0)+IF(J11="x",10,0)+IF(J12="x",30,0)</f>
        <v>30</v>
      </c>
      <c r="L6" s="383">
        <f>IF(K6&lt;=50,0,IF(K6&lt;=75,1,IF(K6&lt;=100,2,"Error")))</f>
        <v>0</v>
      </c>
      <c r="M6" s="54" t="s">
        <v>228</v>
      </c>
      <c r="N6" s="45" t="s">
        <v>423</v>
      </c>
      <c r="O6" s="45">
        <f>IF(N6="x",15,0)+IF(N7="x",5,0)+IF(N8="x",15,0)+IF(N9="x",10,0)+IF(N10="x",15,0)+IF(N11="x",10,0)+IF(N12="x",30,0)</f>
        <v>85</v>
      </c>
      <c r="P6" s="383">
        <f>IF(O6&lt;=50,0,IF(O6&lt;=75,1,IF(O6&lt;=100,2,"Error")))</f>
        <v>2</v>
      </c>
      <c r="Q6" s="54" t="s">
        <v>228</v>
      </c>
      <c r="R6" s="45" t="s">
        <v>423</v>
      </c>
      <c r="S6" s="45">
        <f>IF(R6="x",15,0)+IF(R7="x",5,0)+IF(R8="x",15,0)+IF(R9="x",10,0)+IF(R10="x",15,0)+IF(R11="x",10,0)+IF(R12="x",30,0)</f>
        <v>55</v>
      </c>
      <c r="T6" s="383">
        <f>IF(S6&lt;=50,0,IF(S6&lt;=75,1,IF(S6&lt;=100,2,"Error")))</f>
        <v>1</v>
      </c>
      <c r="U6" s="54" t="s">
        <v>228</v>
      </c>
      <c r="V6" s="45"/>
      <c r="W6" s="45">
        <f>IF(V6="x",15,0)+IF(V7="x",5,0)+IF(V8="x",15,0)+IF(V9="x",10,0)+IF(V10="x",15,0)+IF(V11="x",10,0)+IF(V12="x",30,0)</f>
        <v>35</v>
      </c>
      <c r="X6" s="383">
        <f>IF(W6&lt;=50,0,IF(W6&lt;=75,1,IF(W6&lt;=100,2,"Error")))</f>
        <v>0</v>
      </c>
      <c r="Y6" s="54" t="s">
        <v>228</v>
      </c>
      <c r="Z6" s="45" t="s">
        <v>423</v>
      </c>
      <c r="AA6" s="45">
        <f>IF(Z6="x",15,0)+IF(Z7="x",5,0)+IF(Z8="x",15,0)+IF(Z9="x",10,0)+IF(Z10="x",15,0)+IF(Z11="x",10,0)+IF(Z12="x",30,0)</f>
        <v>85</v>
      </c>
      <c r="AB6" s="383">
        <f>IF(AA6&lt;=50,0,IF(AA6&lt;=75,1,IF(AA6&lt;=100,2,"Error")))</f>
        <v>2</v>
      </c>
      <c r="AC6" s="54" t="s">
        <v>228</v>
      </c>
      <c r="AD6" s="45" t="s">
        <v>423</v>
      </c>
      <c r="AE6" s="45">
        <f>IF(AD6="x",15,0)+IF(AD7="x",5,0)+IF(AD8="x",15,0)+IF(AD9="x",10,0)+IF(AD10="x",15,0)+IF(AD11="x",10,0)+IF(AD12="x",30,0)</f>
        <v>55</v>
      </c>
      <c r="AF6" s="383">
        <f>IF(AE6&lt;=50,0,IF(AE6&lt;=75,1,IF(AE6&lt;=100,2,"Error")))</f>
        <v>1</v>
      </c>
      <c r="AG6" s="54" t="s">
        <v>228</v>
      </c>
      <c r="AH6" s="45" t="s">
        <v>423</v>
      </c>
      <c r="AI6" s="45">
        <f>IF(AH6="x",15,0)+IF(AH7="x",5,0)+IF(AH8="x",15,0)+IF(AH9="x",10,0)+IF(AH10="x",15,0)+IF(AH11="x",10,0)+IF(AH12="x",30,0)</f>
        <v>85</v>
      </c>
      <c r="AJ6" s="383">
        <f>IF(AI6&lt;=50,0,IF(AI6&lt;=75,1,IF(AI6&lt;=100,2,"Error")))</f>
        <v>2</v>
      </c>
      <c r="AK6" s="54" t="s">
        <v>228</v>
      </c>
      <c r="AL6" s="45" t="s">
        <v>423</v>
      </c>
      <c r="AM6" s="45">
        <f>IF(AL6="x",15,0)+IF(AL7="x",5,0)+IF(AL8="x",15,0)+IF(AL9="x",10,0)+IF(AL10="x",15,0)+IF(AL11="x",10,0)+IF(AL12="x",30,0)</f>
        <v>55</v>
      </c>
      <c r="AN6" s="383">
        <f>IF(AM6&lt;=50,0,IF(AM6&lt;=75,1,IF(AM6&lt;=100,2,"Error")))</f>
        <v>1</v>
      </c>
      <c r="AO6" s="54" t="s">
        <v>228</v>
      </c>
      <c r="AP6" s="45"/>
      <c r="AQ6" s="45">
        <f>IF(AP6="x",15,0)+IF(AP7="x",5,0)+IF(AP8="x",15,0)+IF(AP9="x",10,0)+IF(AP10="x",15,0)+IF(AP11="x",10,0)+IF(AP12="x",30,0)</f>
        <v>30</v>
      </c>
      <c r="AR6" s="383">
        <f>IF(AQ6&lt;=50,0,IF(AQ6&lt;=75,1,IF(AQ6&lt;=100,2,"Error")))</f>
        <v>0</v>
      </c>
      <c r="AS6" s="54" t="s">
        <v>228</v>
      </c>
      <c r="AT6" s="45" t="s">
        <v>423</v>
      </c>
      <c r="AU6" s="45">
        <f>IF(AT6="x",15,0)+IF(AT7="x",5,0)+IF(AT8="x",15,0)+IF(AT9="x",10,0)+IF(AT10="x",15,0)+IF(AT11="x",10,0)+IF(AT12="x",30,0)</f>
        <v>85</v>
      </c>
      <c r="AV6" s="383">
        <f>IF(AU6&lt;=50,0,IF(AU6&lt;=75,1,IF(AU6&lt;=100,2,"Error")))</f>
        <v>2</v>
      </c>
      <c r="AW6" s="54" t="s">
        <v>228</v>
      </c>
      <c r="AX6" s="45" t="s">
        <v>423</v>
      </c>
      <c r="AY6" s="45">
        <f>IF(AX6="x",15,0)+IF(AX7="x",5,0)+IF(AX8="x",15,0)+IF(AX9="x",10,0)+IF(AX10="x",15,0)+IF(AX11="x",10,0)+IF(AX12="x",30,0)</f>
        <v>85</v>
      </c>
      <c r="AZ6" s="383">
        <f>IF(AY6&lt;=50,0,IF(AY6&lt;=75,1,IF(AY6&lt;=100,2,"Error")))</f>
        <v>2</v>
      </c>
      <c r="BA6" s="54" t="s">
        <v>228</v>
      </c>
      <c r="BB6" s="45"/>
      <c r="BC6" s="45">
        <f>IF(BB6="x",15,0)+IF(BB7="x",5,0)+IF(BB8="x",15,0)+IF(BB9="x",10,0)+IF(BB10="x",15,0)+IF(BB11="x",10,0)+IF(BB12="x",30,0)</f>
        <v>35</v>
      </c>
      <c r="BD6" s="383">
        <f>IF(BC6&lt;=50,0,IF(BC6&lt;=75,1,IF(BC6&lt;=100,2,"Error")))</f>
        <v>0</v>
      </c>
      <c r="BE6" s="54" t="s">
        <v>228</v>
      </c>
      <c r="BF6" s="45" t="s">
        <v>707</v>
      </c>
      <c r="BG6" s="45">
        <f>IF(BF6="x",15,0)+IF(BF7="x",5,0)+IF(BF8="x",15,0)+IF(BF9="x",10,0)+IF(BF10="x",15,0)+IF(BF11="x",10,0)+IF(BF12="x",30,0)</f>
        <v>85</v>
      </c>
      <c r="BH6" s="383">
        <f>IF(BG6&lt;=50,0,IF(BG6&lt;=75,1,IF(BG6&lt;=100,2,"Error")))</f>
        <v>2</v>
      </c>
      <c r="BI6" s="54" t="s">
        <v>228</v>
      </c>
      <c r="BJ6" s="45" t="s">
        <v>423</v>
      </c>
      <c r="BK6" s="45">
        <f>IF(BJ6="x",15,0)+IF(BJ7="x",5,0)+IF(BJ8="x",15,0)+IF(BJ9="x",10,0)+IF(BJ10="x",15,0)+IF(BJ11="x",10,0)+IF(BJ12="x",30,0)</f>
        <v>85</v>
      </c>
      <c r="BL6" s="383">
        <f>IF(BK6&lt;=50,0,IF(BK6&lt;=75,1,IF(BK6&lt;=100,2,"Error")))</f>
        <v>2</v>
      </c>
      <c r="BM6" s="54" t="s">
        <v>228</v>
      </c>
      <c r="BN6" s="45" t="s">
        <v>423</v>
      </c>
      <c r="BO6" s="45">
        <f>IF(BN6="x",15,0)+IF(BN7="x",5,0)+IF(BN8="x",15,0)+IF(BN9="x",10,0)+IF(BN10="x",15,0)+IF(BN11="x",10,0)+IF(BN12="x",30,0)</f>
        <v>85</v>
      </c>
      <c r="BP6" s="383">
        <f>IF(BO6&lt;=50,0,IF(BO6&lt;=75,1,IF(BO6&lt;=100,2,"Error")))</f>
        <v>2</v>
      </c>
      <c r="BQ6" s="54" t="s">
        <v>228</v>
      </c>
      <c r="BR6" s="45" t="s">
        <v>423</v>
      </c>
      <c r="BS6" s="45">
        <f>IF(BR6="x",15,0)+IF(BR7="x",5,0)+IF(BR8="x",15,0)+IF(BR9="x",10,0)+IF(BR10="x",15,0)+IF(BR11="x",10,0)+IF(BR12="x",30,0)</f>
        <v>85</v>
      </c>
      <c r="BT6" s="383">
        <f>IF(BS6&lt;=50,0,IF(BS6&lt;=75,1,IF(BS6&lt;=100,2,"Error")))</f>
        <v>2</v>
      </c>
      <c r="BU6" s="54" t="s">
        <v>228</v>
      </c>
      <c r="BV6" s="45"/>
      <c r="BW6" s="45">
        <f>IF(BV6="x",15,0)+IF(BV7="x",5,0)+IF(BV8="x",15,0)+IF(BV9="x",10,0)+IF(BV10="x",15,0)+IF(BV11="x",10,0)+IF(BV12="x",30,0)</f>
        <v>0</v>
      </c>
      <c r="BX6" s="383">
        <f>IF(BW6&lt;=50,0,IF(BW6&lt;=75,1,IF(BW6&lt;=100,2,"Error")))</f>
        <v>0</v>
      </c>
      <c r="BY6" s="54" t="s">
        <v>228</v>
      </c>
      <c r="BZ6" s="45"/>
      <c r="CA6" s="45">
        <f>IF(BZ6="x",15,0)+IF(BZ7="x",5,0)+IF(BZ8="x",15,0)+IF(BZ9="x",10,0)+IF(BZ10="x",15,0)+IF(BZ11="x",10,0)+IF(BZ12="x",30,0)</f>
        <v>0</v>
      </c>
      <c r="CB6" s="383">
        <f>IF(CA6&lt;=50,0,IF(CA6&lt;=75,1,IF(CA6&lt;=100,2,"Error")))</f>
        <v>0</v>
      </c>
      <c r="CC6" s="54" t="s">
        <v>228</v>
      </c>
      <c r="CD6" s="45"/>
      <c r="CE6" s="45">
        <f>IF(CD6="x",15,0)+IF(CD7="x",5,0)+IF(CD8="x",15,0)+IF(CD9="x",10,0)+IF(CD10="x",15,0)+IF(CD11="x",10,0)+IF(CD12="x",30,0)</f>
        <v>0</v>
      </c>
      <c r="CF6" s="383">
        <f>IF(CE6&lt;=50,0,IF(CE6&lt;=75,1,IF(CE6&lt;=100,2,"Error")))</f>
        <v>0</v>
      </c>
      <c r="CG6" s="54" t="s">
        <v>228</v>
      </c>
      <c r="CH6" s="45"/>
      <c r="CI6" s="45">
        <f>IF(CH6="x",15,0)+IF(CH7="x",5,0)+IF(CH8="x",15,0)+IF(CH9="x",10,0)+IF(CH10="x",15,0)+IF(CH11="x",10,0)+IF(CH12="x",30,0)</f>
        <v>0</v>
      </c>
      <c r="CJ6" s="383">
        <f>IF(CI6&lt;=50,0,IF(CI6&lt;=75,1,IF(CI6&lt;=100,2,"Error")))</f>
        <v>0</v>
      </c>
      <c r="CK6" s="54" t="s">
        <v>228</v>
      </c>
      <c r="CL6" s="45"/>
      <c r="CM6" s="45">
        <f>IF(CL6="x",15,0)+IF(CL7="x",5,0)+IF(CL8="x",15,0)+IF(CL9="x",10,0)+IF(CL10="x",15,0)+IF(CL11="x",10,0)+IF(CL12="x",30,0)</f>
        <v>0</v>
      </c>
      <c r="CN6" s="383">
        <f>IF(CM6&lt;=50,0,IF(CM6&lt;=75,1,IF(CM6&lt;=100,2,"Error")))</f>
        <v>0</v>
      </c>
    </row>
    <row r="7" spans="1:93" ht="22.5" x14ac:dyDescent="0.25">
      <c r="A7" s="54" t="s">
        <v>229</v>
      </c>
      <c r="B7" s="45" t="s">
        <v>423</v>
      </c>
      <c r="C7" s="45"/>
      <c r="D7" s="383"/>
      <c r="E7" s="54" t="s">
        <v>229</v>
      </c>
      <c r="F7" s="45" t="s">
        <v>423</v>
      </c>
      <c r="G7" s="45"/>
      <c r="H7" s="383"/>
      <c r="I7" s="54" t="s">
        <v>229</v>
      </c>
      <c r="J7" s="45" t="s">
        <v>423</v>
      </c>
      <c r="K7" s="45"/>
      <c r="L7" s="383"/>
      <c r="M7" s="54" t="s">
        <v>229</v>
      </c>
      <c r="N7" s="45" t="s">
        <v>423</v>
      </c>
      <c r="O7" s="45"/>
      <c r="P7" s="383"/>
      <c r="Q7" s="54" t="s">
        <v>229</v>
      </c>
      <c r="R7" s="45" t="s">
        <v>423</v>
      </c>
      <c r="S7" s="45"/>
      <c r="T7" s="383"/>
      <c r="U7" s="54" t="s">
        <v>229</v>
      </c>
      <c r="V7" s="45" t="s">
        <v>423</v>
      </c>
      <c r="W7" s="45"/>
      <c r="X7" s="383"/>
      <c r="Y7" s="54" t="s">
        <v>229</v>
      </c>
      <c r="Z7" s="45" t="s">
        <v>423</v>
      </c>
      <c r="AA7" s="45"/>
      <c r="AB7" s="383"/>
      <c r="AC7" s="54" t="s">
        <v>229</v>
      </c>
      <c r="AD7" s="45" t="s">
        <v>423</v>
      </c>
      <c r="AE7" s="45"/>
      <c r="AF7" s="383"/>
      <c r="AG7" s="54" t="s">
        <v>229</v>
      </c>
      <c r="AH7" s="45" t="s">
        <v>423</v>
      </c>
      <c r="AI7" s="45"/>
      <c r="AJ7" s="383"/>
      <c r="AK7" s="54" t="s">
        <v>229</v>
      </c>
      <c r="AL7" s="45" t="s">
        <v>423</v>
      </c>
      <c r="AM7" s="45"/>
      <c r="AN7" s="383"/>
      <c r="AO7" s="54" t="s">
        <v>229</v>
      </c>
      <c r="AP7" s="45" t="s">
        <v>423</v>
      </c>
      <c r="AQ7" s="45"/>
      <c r="AR7" s="383"/>
      <c r="AS7" s="54" t="s">
        <v>229</v>
      </c>
      <c r="AT7" s="45" t="s">
        <v>423</v>
      </c>
      <c r="AU7" s="45"/>
      <c r="AV7" s="383"/>
      <c r="AW7" s="54" t="s">
        <v>229</v>
      </c>
      <c r="AX7" s="45" t="s">
        <v>423</v>
      </c>
      <c r="AY7" s="45"/>
      <c r="AZ7" s="383"/>
      <c r="BA7" s="54" t="s">
        <v>229</v>
      </c>
      <c r="BB7" s="45" t="s">
        <v>423</v>
      </c>
      <c r="BC7" s="45"/>
      <c r="BD7" s="383"/>
      <c r="BE7" s="54" t="s">
        <v>229</v>
      </c>
      <c r="BF7" s="45" t="s">
        <v>707</v>
      </c>
      <c r="BG7" s="45"/>
      <c r="BH7" s="383"/>
      <c r="BI7" s="54" t="s">
        <v>229</v>
      </c>
      <c r="BJ7" s="45" t="s">
        <v>423</v>
      </c>
      <c r="BK7" s="45"/>
      <c r="BL7" s="383"/>
      <c r="BM7" s="54" t="s">
        <v>229</v>
      </c>
      <c r="BN7" s="45" t="s">
        <v>423</v>
      </c>
      <c r="BO7" s="45"/>
      <c r="BP7" s="383"/>
      <c r="BQ7" s="54" t="s">
        <v>229</v>
      </c>
      <c r="BR7" s="45" t="s">
        <v>423</v>
      </c>
      <c r="BS7" s="45"/>
      <c r="BT7" s="383"/>
      <c r="BU7" s="54" t="s">
        <v>229</v>
      </c>
      <c r="BV7" s="45"/>
      <c r="BW7" s="45"/>
      <c r="BX7" s="383"/>
      <c r="BY7" s="54" t="s">
        <v>229</v>
      </c>
      <c r="BZ7" s="45"/>
      <c r="CA7" s="45"/>
      <c r="CB7" s="383"/>
      <c r="CC7" s="54" t="s">
        <v>229</v>
      </c>
      <c r="CD7" s="45"/>
      <c r="CE7" s="45"/>
      <c r="CF7" s="383"/>
      <c r="CG7" s="54" t="s">
        <v>229</v>
      </c>
      <c r="CH7" s="45"/>
      <c r="CI7" s="45"/>
      <c r="CJ7" s="383"/>
      <c r="CK7" s="54" t="s">
        <v>229</v>
      </c>
      <c r="CL7" s="45"/>
      <c r="CM7" s="45"/>
      <c r="CN7" s="383"/>
    </row>
    <row r="8" spans="1:93" x14ac:dyDescent="0.25">
      <c r="A8" s="54" t="s">
        <v>230</v>
      </c>
      <c r="B8" s="45"/>
      <c r="C8" s="45"/>
      <c r="D8" s="383"/>
      <c r="E8" s="54" t="s">
        <v>230</v>
      </c>
      <c r="F8" s="45"/>
      <c r="G8" s="45"/>
      <c r="H8" s="383"/>
      <c r="I8" s="54" t="s">
        <v>230</v>
      </c>
      <c r="J8" s="45"/>
      <c r="K8" s="45"/>
      <c r="L8" s="383"/>
      <c r="M8" s="54" t="s">
        <v>230</v>
      </c>
      <c r="N8" s="45"/>
      <c r="O8" s="45"/>
      <c r="P8" s="383"/>
      <c r="Q8" s="54" t="s">
        <v>230</v>
      </c>
      <c r="R8" s="45"/>
      <c r="S8" s="45"/>
      <c r="T8" s="383"/>
      <c r="U8" s="54" t="s">
        <v>230</v>
      </c>
      <c r="V8" s="45" t="s">
        <v>423</v>
      </c>
      <c r="W8" s="45"/>
      <c r="X8" s="383"/>
      <c r="Y8" s="54" t="s">
        <v>230</v>
      </c>
      <c r="Z8" s="45"/>
      <c r="AA8" s="45"/>
      <c r="AB8" s="383"/>
      <c r="AC8" s="54" t="s">
        <v>230</v>
      </c>
      <c r="AD8" s="45"/>
      <c r="AE8" s="45"/>
      <c r="AF8" s="383"/>
      <c r="AG8" s="54" t="s">
        <v>230</v>
      </c>
      <c r="AH8" s="45"/>
      <c r="AI8" s="45"/>
      <c r="AJ8" s="383"/>
      <c r="AK8" s="54" t="s">
        <v>230</v>
      </c>
      <c r="AL8" s="45"/>
      <c r="AM8" s="45"/>
      <c r="AN8" s="383"/>
      <c r="AO8" s="54" t="s">
        <v>230</v>
      </c>
      <c r="AP8" s="45"/>
      <c r="AQ8" s="45"/>
      <c r="AR8" s="383"/>
      <c r="AS8" s="54" t="s">
        <v>230</v>
      </c>
      <c r="AT8" s="45"/>
      <c r="AU8" s="45"/>
      <c r="AV8" s="383"/>
      <c r="AW8" s="54" t="s">
        <v>230</v>
      </c>
      <c r="AX8" s="45"/>
      <c r="AY8" s="45"/>
      <c r="AZ8" s="383"/>
      <c r="BA8" s="54" t="s">
        <v>230</v>
      </c>
      <c r="BB8" s="45" t="s">
        <v>423</v>
      </c>
      <c r="BC8" s="45"/>
      <c r="BD8" s="383"/>
      <c r="BE8" s="54" t="s">
        <v>230</v>
      </c>
      <c r="BF8" s="45"/>
      <c r="BG8" s="45"/>
      <c r="BH8" s="383"/>
      <c r="BI8" s="54" t="s">
        <v>230</v>
      </c>
      <c r="BJ8" s="45"/>
      <c r="BK8" s="45"/>
      <c r="BL8" s="383"/>
      <c r="BM8" s="54" t="s">
        <v>230</v>
      </c>
      <c r="BN8" s="45"/>
      <c r="BO8" s="45"/>
      <c r="BP8" s="383"/>
      <c r="BQ8" s="54" t="s">
        <v>230</v>
      </c>
      <c r="BR8" s="45"/>
      <c r="BS8" s="45"/>
      <c r="BT8" s="383"/>
      <c r="BU8" s="54" t="s">
        <v>230</v>
      </c>
      <c r="BV8" s="45"/>
      <c r="BW8" s="45"/>
      <c r="BX8" s="383"/>
      <c r="BY8" s="54" t="s">
        <v>230</v>
      </c>
      <c r="BZ8" s="45"/>
      <c r="CA8" s="45"/>
      <c r="CB8" s="383"/>
      <c r="CC8" s="54" t="s">
        <v>230</v>
      </c>
      <c r="CD8" s="45"/>
      <c r="CE8" s="45"/>
      <c r="CF8" s="383"/>
      <c r="CG8" s="54" t="s">
        <v>230</v>
      </c>
      <c r="CH8" s="45"/>
      <c r="CI8" s="45"/>
      <c r="CJ8" s="383"/>
      <c r="CK8" s="54" t="s">
        <v>230</v>
      </c>
      <c r="CL8" s="45"/>
      <c r="CM8" s="45"/>
      <c r="CN8" s="383"/>
    </row>
    <row r="9" spans="1:93" x14ac:dyDescent="0.25">
      <c r="A9" s="54" t="s">
        <v>231</v>
      </c>
      <c r="B9" s="45" t="s">
        <v>423</v>
      </c>
      <c r="C9" s="45"/>
      <c r="D9" s="383"/>
      <c r="E9" s="54" t="s">
        <v>231</v>
      </c>
      <c r="F9" s="45" t="s">
        <v>423</v>
      </c>
      <c r="G9" s="45"/>
      <c r="H9" s="383"/>
      <c r="I9" s="54" t="s">
        <v>231</v>
      </c>
      <c r="J9" s="45" t="s">
        <v>423</v>
      </c>
      <c r="K9" s="45"/>
      <c r="L9" s="383"/>
      <c r="M9" s="54" t="s">
        <v>231</v>
      </c>
      <c r="N9" s="45" t="s">
        <v>423</v>
      </c>
      <c r="O9" s="45"/>
      <c r="P9" s="383"/>
      <c r="Q9" s="54" t="s">
        <v>231</v>
      </c>
      <c r="R9" s="45" t="s">
        <v>423</v>
      </c>
      <c r="S9" s="45"/>
      <c r="T9" s="383"/>
      <c r="U9" s="54" t="s">
        <v>231</v>
      </c>
      <c r="V9" s="45"/>
      <c r="W9" s="45"/>
      <c r="X9" s="383"/>
      <c r="Y9" s="54" t="s">
        <v>231</v>
      </c>
      <c r="Z9" s="45" t="s">
        <v>423</v>
      </c>
      <c r="AA9" s="45"/>
      <c r="AB9" s="383"/>
      <c r="AC9" s="54" t="s">
        <v>231</v>
      </c>
      <c r="AD9" s="45" t="s">
        <v>423</v>
      </c>
      <c r="AE9" s="45"/>
      <c r="AF9" s="383"/>
      <c r="AG9" s="54" t="s">
        <v>231</v>
      </c>
      <c r="AH9" s="45" t="s">
        <v>423</v>
      </c>
      <c r="AI9" s="45"/>
      <c r="AJ9" s="383"/>
      <c r="AK9" s="54" t="s">
        <v>231</v>
      </c>
      <c r="AL9" s="45" t="s">
        <v>423</v>
      </c>
      <c r="AM9" s="45"/>
      <c r="AN9" s="383"/>
      <c r="AO9" s="54" t="s">
        <v>231</v>
      </c>
      <c r="AP9" s="45" t="s">
        <v>423</v>
      </c>
      <c r="AQ9" s="45"/>
      <c r="AR9" s="383"/>
      <c r="AS9" s="54" t="s">
        <v>231</v>
      </c>
      <c r="AT9" s="45" t="s">
        <v>423</v>
      </c>
      <c r="AU9" s="45"/>
      <c r="AV9" s="383"/>
      <c r="AW9" s="54" t="s">
        <v>231</v>
      </c>
      <c r="AX9" s="45" t="s">
        <v>423</v>
      </c>
      <c r="AY9" s="45"/>
      <c r="AZ9" s="383"/>
      <c r="BA9" s="54" t="s">
        <v>231</v>
      </c>
      <c r="BB9" s="45"/>
      <c r="BC9" s="45"/>
      <c r="BD9" s="383"/>
      <c r="BE9" s="54" t="s">
        <v>231</v>
      </c>
      <c r="BF9" s="45" t="s">
        <v>707</v>
      </c>
      <c r="BG9" s="45"/>
      <c r="BH9" s="383"/>
      <c r="BI9" s="54" t="s">
        <v>231</v>
      </c>
      <c r="BJ9" s="45" t="s">
        <v>423</v>
      </c>
      <c r="BK9" s="45"/>
      <c r="BL9" s="383"/>
      <c r="BM9" s="54" t="s">
        <v>231</v>
      </c>
      <c r="BN9" s="45" t="s">
        <v>423</v>
      </c>
      <c r="BO9" s="45"/>
      <c r="BP9" s="383"/>
      <c r="BQ9" s="54" t="s">
        <v>231</v>
      </c>
      <c r="BR9" s="45" t="s">
        <v>423</v>
      </c>
      <c r="BS9" s="45"/>
      <c r="BT9" s="383"/>
      <c r="BU9" s="54" t="s">
        <v>231</v>
      </c>
      <c r="BV9" s="45"/>
      <c r="BW9" s="45"/>
      <c r="BX9" s="383"/>
      <c r="BY9" s="54" t="s">
        <v>231</v>
      </c>
      <c r="BZ9" s="45"/>
      <c r="CA9" s="45"/>
      <c r="CB9" s="383"/>
      <c r="CC9" s="54" t="s">
        <v>231</v>
      </c>
      <c r="CD9" s="45"/>
      <c r="CE9" s="45"/>
      <c r="CF9" s="383"/>
      <c r="CG9" s="54" t="s">
        <v>231</v>
      </c>
      <c r="CH9" s="45"/>
      <c r="CI9" s="45"/>
      <c r="CJ9" s="383"/>
      <c r="CK9" s="54" t="s">
        <v>231</v>
      </c>
      <c r="CL9" s="45"/>
      <c r="CM9" s="45"/>
      <c r="CN9" s="383"/>
    </row>
    <row r="10" spans="1:93" ht="22.5" x14ac:dyDescent="0.25">
      <c r="A10" s="54" t="s">
        <v>232</v>
      </c>
      <c r="B10" s="45" t="s">
        <v>423</v>
      </c>
      <c r="C10" s="45"/>
      <c r="D10" s="383"/>
      <c r="E10" s="54" t="s">
        <v>232</v>
      </c>
      <c r="F10" s="45"/>
      <c r="G10" s="45"/>
      <c r="H10" s="383"/>
      <c r="I10" s="54" t="s">
        <v>232</v>
      </c>
      <c r="J10" s="45"/>
      <c r="K10" s="45"/>
      <c r="L10" s="383"/>
      <c r="M10" s="54" t="s">
        <v>232</v>
      </c>
      <c r="N10" s="45" t="s">
        <v>423</v>
      </c>
      <c r="O10" s="45"/>
      <c r="P10" s="383"/>
      <c r="Q10" s="54" t="s">
        <v>232</v>
      </c>
      <c r="R10" s="45" t="s">
        <v>423</v>
      </c>
      <c r="S10" s="45"/>
      <c r="T10" s="383"/>
      <c r="U10" s="54" t="s">
        <v>232</v>
      </c>
      <c r="V10" s="45" t="s">
        <v>423</v>
      </c>
      <c r="W10" s="45"/>
      <c r="X10" s="383"/>
      <c r="Y10" s="54" t="s">
        <v>232</v>
      </c>
      <c r="Z10" s="45" t="s">
        <v>423</v>
      </c>
      <c r="AA10" s="45"/>
      <c r="AB10" s="383"/>
      <c r="AC10" s="54" t="s">
        <v>232</v>
      </c>
      <c r="AD10" s="45" t="s">
        <v>423</v>
      </c>
      <c r="AE10" s="45"/>
      <c r="AF10" s="383"/>
      <c r="AG10" s="54" t="s">
        <v>232</v>
      </c>
      <c r="AH10" s="45" t="s">
        <v>423</v>
      </c>
      <c r="AI10" s="45"/>
      <c r="AJ10" s="383"/>
      <c r="AK10" s="54" t="s">
        <v>232</v>
      </c>
      <c r="AL10" s="45" t="s">
        <v>423</v>
      </c>
      <c r="AM10" s="45"/>
      <c r="AN10" s="383"/>
      <c r="AO10" s="54" t="s">
        <v>232</v>
      </c>
      <c r="AP10" s="45" t="s">
        <v>423</v>
      </c>
      <c r="AQ10" s="45"/>
      <c r="AR10" s="383"/>
      <c r="AS10" s="54" t="s">
        <v>232</v>
      </c>
      <c r="AT10" s="45" t="s">
        <v>423</v>
      </c>
      <c r="AU10" s="45"/>
      <c r="AV10" s="383"/>
      <c r="AW10" s="54" t="s">
        <v>232</v>
      </c>
      <c r="AX10" s="45" t="s">
        <v>423</v>
      </c>
      <c r="AY10" s="45"/>
      <c r="AZ10" s="383"/>
      <c r="BA10" s="54" t="s">
        <v>232</v>
      </c>
      <c r="BB10" s="45" t="s">
        <v>423</v>
      </c>
      <c r="BC10" s="45"/>
      <c r="BD10" s="383"/>
      <c r="BE10" s="54" t="s">
        <v>232</v>
      </c>
      <c r="BF10" s="45" t="s">
        <v>707</v>
      </c>
      <c r="BG10" s="45"/>
      <c r="BH10" s="383"/>
      <c r="BI10" s="54" t="s">
        <v>232</v>
      </c>
      <c r="BJ10" s="45" t="s">
        <v>423</v>
      </c>
      <c r="BK10" s="45"/>
      <c r="BL10" s="383"/>
      <c r="BM10" s="54" t="s">
        <v>232</v>
      </c>
      <c r="BN10" s="45" t="s">
        <v>423</v>
      </c>
      <c r="BO10" s="45"/>
      <c r="BP10" s="383"/>
      <c r="BQ10" s="54" t="s">
        <v>232</v>
      </c>
      <c r="BR10" s="45" t="s">
        <v>423</v>
      </c>
      <c r="BS10" s="45"/>
      <c r="BT10" s="383"/>
      <c r="BU10" s="54" t="s">
        <v>232</v>
      </c>
      <c r="BV10" s="45"/>
      <c r="BW10" s="45"/>
      <c r="BX10" s="383"/>
      <c r="BY10" s="54" t="s">
        <v>232</v>
      </c>
      <c r="BZ10" s="45"/>
      <c r="CA10" s="45"/>
      <c r="CB10" s="383"/>
      <c r="CC10" s="54" t="s">
        <v>232</v>
      </c>
      <c r="CD10" s="45"/>
      <c r="CE10" s="45"/>
      <c r="CF10" s="383"/>
      <c r="CG10" s="54" t="s">
        <v>232</v>
      </c>
      <c r="CH10" s="45"/>
      <c r="CI10" s="45"/>
      <c r="CJ10" s="383"/>
      <c r="CK10" s="54" t="s">
        <v>232</v>
      </c>
      <c r="CL10" s="45"/>
      <c r="CM10" s="45"/>
      <c r="CN10" s="383"/>
    </row>
    <row r="11" spans="1:93" ht="22.5" x14ac:dyDescent="0.25">
      <c r="A11" s="54" t="s">
        <v>233</v>
      </c>
      <c r="B11" s="45" t="s">
        <v>423</v>
      </c>
      <c r="C11" s="45"/>
      <c r="D11" s="383"/>
      <c r="E11" s="54" t="s">
        <v>233</v>
      </c>
      <c r="F11" s="45"/>
      <c r="G11" s="45"/>
      <c r="H11" s="383"/>
      <c r="I11" s="54" t="s">
        <v>233</v>
      </c>
      <c r="J11" s="45"/>
      <c r="K11" s="45"/>
      <c r="L11" s="383"/>
      <c r="M11" s="54" t="s">
        <v>233</v>
      </c>
      <c r="N11" s="45" t="s">
        <v>423</v>
      </c>
      <c r="O11" s="45"/>
      <c r="P11" s="383"/>
      <c r="Q11" s="54" t="s">
        <v>233</v>
      </c>
      <c r="R11" s="45" t="s">
        <v>423</v>
      </c>
      <c r="S11" s="45"/>
      <c r="T11" s="383"/>
      <c r="U11" s="54" t="s">
        <v>233</v>
      </c>
      <c r="V11" s="45"/>
      <c r="W11" s="45"/>
      <c r="X11" s="383"/>
      <c r="Y11" s="54" t="s">
        <v>233</v>
      </c>
      <c r="Z11" s="45" t="s">
        <v>423</v>
      </c>
      <c r="AA11" s="45"/>
      <c r="AB11" s="383"/>
      <c r="AC11" s="54" t="s">
        <v>233</v>
      </c>
      <c r="AD11" s="45" t="s">
        <v>423</v>
      </c>
      <c r="AE11" s="45"/>
      <c r="AF11" s="383"/>
      <c r="AG11" s="54" t="s">
        <v>233</v>
      </c>
      <c r="AH11" s="45" t="s">
        <v>423</v>
      </c>
      <c r="AI11" s="45"/>
      <c r="AJ11" s="383"/>
      <c r="AK11" s="54" t="s">
        <v>233</v>
      </c>
      <c r="AL11" s="45" t="s">
        <v>423</v>
      </c>
      <c r="AM11" s="45"/>
      <c r="AN11" s="383"/>
      <c r="AO11" s="54" t="s">
        <v>233</v>
      </c>
      <c r="AP11" s="45"/>
      <c r="AQ11" s="45"/>
      <c r="AR11" s="383"/>
      <c r="AS11" s="54" t="s">
        <v>233</v>
      </c>
      <c r="AT11" s="45" t="s">
        <v>423</v>
      </c>
      <c r="AU11" s="45"/>
      <c r="AV11" s="383"/>
      <c r="AW11" s="54" t="s">
        <v>233</v>
      </c>
      <c r="AX11" s="45" t="s">
        <v>423</v>
      </c>
      <c r="AY11" s="45"/>
      <c r="AZ11" s="383"/>
      <c r="BA11" s="54" t="s">
        <v>233</v>
      </c>
      <c r="BB11" s="45"/>
      <c r="BC11" s="45"/>
      <c r="BD11" s="383"/>
      <c r="BE11" s="54" t="s">
        <v>233</v>
      </c>
      <c r="BF11" s="45" t="s">
        <v>707</v>
      </c>
      <c r="BG11" s="45"/>
      <c r="BH11" s="383"/>
      <c r="BI11" s="54" t="s">
        <v>233</v>
      </c>
      <c r="BJ11" s="45" t="s">
        <v>423</v>
      </c>
      <c r="BK11" s="45"/>
      <c r="BL11" s="383"/>
      <c r="BM11" s="54" t="s">
        <v>233</v>
      </c>
      <c r="BN11" s="45" t="s">
        <v>423</v>
      </c>
      <c r="BO11" s="45"/>
      <c r="BP11" s="383"/>
      <c r="BQ11" s="54" t="s">
        <v>233</v>
      </c>
      <c r="BR11" s="45" t="s">
        <v>423</v>
      </c>
      <c r="BS11" s="45"/>
      <c r="BT11" s="383"/>
      <c r="BU11" s="54" t="s">
        <v>233</v>
      </c>
      <c r="BV11" s="45"/>
      <c r="BW11" s="45"/>
      <c r="BX11" s="383"/>
      <c r="BY11" s="54" t="s">
        <v>233</v>
      </c>
      <c r="BZ11" s="45"/>
      <c r="CA11" s="45"/>
      <c r="CB11" s="383"/>
      <c r="CC11" s="54" t="s">
        <v>233</v>
      </c>
      <c r="CD11" s="45"/>
      <c r="CE11" s="45"/>
      <c r="CF11" s="383"/>
      <c r="CG11" s="54" t="s">
        <v>233</v>
      </c>
      <c r="CH11" s="45"/>
      <c r="CI11" s="45"/>
      <c r="CJ11" s="383"/>
      <c r="CK11" s="54" t="s">
        <v>233</v>
      </c>
      <c r="CL11" s="45"/>
      <c r="CM11" s="45"/>
      <c r="CN11" s="383"/>
    </row>
    <row r="12" spans="1:93" ht="22.5" x14ac:dyDescent="0.25">
      <c r="A12" s="54" t="s">
        <v>234</v>
      </c>
      <c r="B12" s="45" t="s">
        <v>423</v>
      </c>
      <c r="C12" s="45"/>
      <c r="D12" s="383"/>
      <c r="E12" s="54" t="s">
        <v>234</v>
      </c>
      <c r="F12" s="45"/>
      <c r="G12" s="45"/>
      <c r="H12" s="383"/>
      <c r="I12" s="54" t="s">
        <v>234</v>
      </c>
      <c r="J12" s="45"/>
      <c r="K12" s="45"/>
      <c r="L12" s="383"/>
      <c r="M12" s="54" t="s">
        <v>234</v>
      </c>
      <c r="N12" s="45" t="s">
        <v>423</v>
      </c>
      <c r="O12" s="45"/>
      <c r="P12" s="383"/>
      <c r="Q12" s="54" t="s">
        <v>234</v>
      </c>
      <c r="R12" s="45"/>
      <c r="S12" s="45"/>
      <c r="T12" s="383"/>
      <c r="U12" s="54" t="s">
        <v>234</v>
      </c>
      <c r="V12" s="45"/>
      <c r="W12" s="45"/>
      <c r="X12" s="383"/>
      <c r="Y12" s="54" t="s">
        <v>234</v>
      </c>
      <c r="Z12" s="45" t="s">
        <v>423</v>
      </c>
      <c r="AA12" s="45"/>
      <c r="AB12" s="383"/>
      <c r="AC12" s="54" t="s">
        <v>234</v>
      </c>
      <c r="AD12" s="45"/>
      <c r="AE12" s="45"/>
      <c r="AF12" s="383"/>
      <c r="AG12" s="54" t="s">
        <v>234</v>
      </c>
      <c r="AH12" s="45" t="s">
        <v>423</v>
      </c>
      <c r="AI12" s="45"/>
      <c r="AJ12" s="383"/>
      <c r="AK12" s="54" t="s">
        <v>234</v>
      </c>
      <c r="AL12" s="45"/>
      <c r="AM12" s="45"/>
      <c r="AN12" s="383"/>
      <c r="AO12" s="54" t="s">
        <v>234</v>
      </c>
      <c r="AP12" s="45"/>
      <c r="AQ12" s="45"/>
      <c r="AR12" s="383"/>
      <c r="AS12" s="54" t="s">
        <v>234</v>
      </c>
      <c r="AT12" s="45" t="s">
        <v>423</v>
      </c>
      <c r="AU12" s="45"/>
      <c r="AV12" s="383"/>
      <c r="AW12" s="54" t="s">
        <v>234</v>
      </c>
      <c r="AX12" s="45" t="s">
        <v>423</v>
      </c>
      <c r="AY12" s="45"/>
      <c r="AZ12" s="383"/>
      <c r="BA12" s="54" t="s">
        <v>234</v>
      </c>
      <c r="BB12" s="45"/>
      <c r="BC12" s="45"/>
      <c r="BD12" s="383"/>
      <c r="BE12" s="54" t="s">
        <v>234</v>
      </c>
      <c r="BF12" s="45" t="s">
        <v>707</v>
      </c>
      <c r="BG12" s="45"/>
      <c r="BH12" s="383"/>
      <c r="BI12" s="54" t="s">
        <v>234</v>
      </c>
      <c r="BJ12" s="45" t="s">
        <v>423</v>
      </c>
      <c r="BK12" s="45"/>
      <c r="BL12" s="383"/>
      <c r="BM12" s="54" t="s">
        <v>234</v>
      </c>
      <c r="BN12" s="45" t="s">
        <v>423</v>
      </c>
      <c r="BO12" s="45"/>
      <c r="BP12" s="383"/>
      <c r="BQ12" s="54" t="s">
        <v>234</v>
      </c>
      <c r="BR12" s="45" t="s">
        <v>423</v>
      </c>
      <c r="BS12" s="45"/>
      <c r="BT12" s="383"/>
      <c r="BU12" s="54" t="s">
        <v>234</v>
      </c>
      <c r="BV12" s="45"/>
      <c r="BW12" s="45"/>
      <c r="BX12" s="383"/>
      <c r="BY12" s="54" t="s">
        <v>234</v>
      </c>
      <c r="BZ12" s="45"/>
      <c r="CA12" s="45"/>
      <c r="CB12" s="383"/>
      <c r="CC12" s="54" t="s">
        <v>234</v>
      </c>
      <c r="CD12" s="45"/>
      <c r="CE12" s="45"/>
      <c r="CF12" s="383"/>
      <c r="CG12" s="54" t="s">
        <v>234</v>
      </c>
      <c r="CH12" s="45"/>
      <c r="CI12" s="45"/>
      <c r="CJ12" s="383"/>
      <c r="CK12" s="54" t="s">
        <v>234</v>
      </c>
      <c r="CL12" s="45"/>
      <c r="CM12" s="45"/>
      <c r="CN12" s="383"/>
    </row>
    <row r="13" spans="1:93" ht="99.75" customHeight="1" x14ac:dyDescent="0.25">
      <c r="A13" s="87" t="s">
        <v>282</v>
      </c>
      <c r="B13" s="388" t="str">
        <f>IF('Mapa de Riesgos y Oportunidades'!$C$9="Oportunidad","NO APLICA",'Mapa de Riesgos y Oportunidades'!M10)</f>
        <v>Gestionar ante el organismo de control nuevo fecha para la entrega de la información</v>
      </c>
      <c r="C13" s="388"/>
      <c r="D13" s="389"/>
      <c r="E13" s="89" t="s">
        <v>282</v>
      </c>
      <c r="F13" s="390" t="str">
        <f>IF('Mapa de Riesgos y Oportunidades'!$C$14="Oportunidad","NO APLICA",'Mapa de Riesgos y Oportunidades'!M15)</f>
        <v>Programación y notificación oportuna de auditorias internas de calidad</v>
      </c>
      <c r="G13" s="390"/>
      <c r="H13" s="391"/>
      <c r="I13" s="87" t="s">
        <v>282</v>
      </c>
      <c r="J13" s="388">
        <f>IF('Mapa de Riesgos y Oportunidades'!$C$19="Oportunidad","NO APLICA",'Mapa de Riesgos y Oportunidades'!M20)</f>
        <v>0</v>
      </c>
      <c r="K13" s="388"/>
      <c r="L13" s="389"/>
      <c r="M13" s="89" t="s">
        <v>282</v>
      </c>
      <c r="N13" s="390">
        <f>IF('Mapa de Riesgos y Oportunidades'!$C$24="Oportunidad","NO APLICA",'Mapa de Riesgos y Oportunidades'!M25)</f>
        <v>0</v>
      </c>
      <c r="O13" s="390"/>
      <c r="P13" s="391"/>
      <c r="Q13" s="88" t="s">
        <v>282</v>
      </c>
      <c r="R13" s="394" t="str">
        <f>IF('Mapa de Riesgos y Oportunidades'!$C$29="Oportunidad","NO APLICA",'Mapa de Riesgos y Oportunidades'!M30)</f>
        <v>Suprimir programas, planes y proyectos que tengan como fuente de financiación los recursos transferidos por la Nacion..</v>
      </c>
      <c r="S13" s="394"/>
      <c r="T13" s="394"/>
      <c r="U13" s="90" t="s">
        <v>282</v>
      </c>
      <c r="V13" s="399">
        <f>IF('Mapa de Riesgos y Oportunidades'!$C$34="Oportunidad","NO APLICA",'Mapa de Riesgos y Oportunidades'!M35)</f>
        <v>0</v>
      </c>
      <c r="W13" s="399"/>
      <c r="X13" s="399"/>
      <c r="Y13" s="88" t="s">
        <v>282</v>
      </c>
      <c r="Z13" s="394" t="str">
        <f>IF('Mapa de Riesgos y Oportunidades'!$C$39="Oportunidad","NO APLICA",'Mapa de Riesgos y Oportunidades'!M40)</f>
        <v xml:space="preserve">Distribución de la información hacia y desde la dependencia </v>
      </c>
      <c r="AA13" s="394"/>
      <c r="AB13" s="394"/>
      <c r="AC13" s="90" t="s">
        <v>282</v>
      </c>
      <c r="AD13" s="399">
        <f>IF('Mapa de Riesgos y Oportunidades'!$C$44="Oportunidad","NO APLICA",'Mapa de Riesgos y Oportunidades'!M45)</f>
        <v>0</v>
      </c>
      <c r="AE13" s="399"/>
      <c r="AF13" s="399"/>
      <c r="AG13" s="88" t="s">
        <v>282</v>
      </c>
      <c r="AH13" s="394">
        <f>IF('Mapa de Riesgos y Oportunidades'!$C$49="Oportunidad","NO APLICA",'Mapa de Riesgos y Oportunidades'!M50)</f>
        <v>0</v>
      </c>
      <c r="AI13" s="394"/>
      <c r="AJ13" s="394"/>
      <c r="AK13" s="90" t="s">
        <v>282</v>
      </c>
      <c r="AL13" s="399">
        <f>IF('Mapa de Riesgos y Oportunidades'!$C$54="Oportunidad","NO APLICA",'Mapa de Riesgos y Oportunidades'!M55)</f>
        <v>0</v>
      </c>
      <c r="AM13" s="399"/>
      <c r="AN13" s="399"/>
      <c r="AO13" s="88" t="s">
        <v>282</v>
      </c>
      <c r="AP13" s="394">
        <f>IF('Mapa de Riesgos y Oportunidades'!$C$59="Oportunidad","NO APLICA",'Mapa de Riesgos y Oportunidades'!M60)</f>
        <v>0</v>
      </c>
      <c r="AQ13" s="394"/>
      <c r="AR13" s="394"/>
      <c r="AS13" s="90" t="s">
        <v>282</v>
      </c>
      <c r="AT13" s="399" t="str">
        <f>IF('Mapa de Riesgos y Oportunidades'!$C$64="Oportunidad","NO APLICA",'Mapa de Riesgos y Oportunidades'!M65)</f>
        <v>Aplicación de Codigo de Etica</v>
      </c>
      <c r="AU13" s="399"/>
      <c r="AV13" s="399"/>
      <c r="AW13" s="88" t="s">
        <v>282</v>
      </c>
      <c r="AX13" s="394">
        <f>IF('Mapa de Riesgos y Oportunidades'!$C$69="Oportunidad","NO APLICA",'Mapa de Riesgos y Oportunidades'!M70)</f>
        <v>0</v>
      </c>
      <c r="AY13" s="394"/>
      <c r="AZ13" s="394"/>
      <c r="BA13" s="90" t="s">
        <v>282</v>
      </c>
      <c r="BB13" s="399">
        <f>IF('Mapa de Riesgos y Oportunidades'!$C$74="Oportunidad","NO APLICA",'Mapa de Riesgos y Oportunidades'!M75)</f>
        <v>0</v>
      </c>
      <c r="BC13" s="399"/>
      <c r="BD13" s="399"/>
      <c r="BE13" s="88" t="s">
        <v>282</v>
      </c>
      <c r="BF13" s="394">
        <f>IF('Mapa de Riesgos y Oportunidades'!$C$79="Oportunidad","NO APLICA",'Mapa de Riesgos y Oportunidades'!M80)</f>
        <v>0</v>
      </c>
      <c r="BG13" s="394"/>
      <c r="BH13" s="394"/>
      <c r="BI13" s="90" t="s">
        <v>282</v>
      </c>
      <c r="BJ13" s="399" t="str">
        <f>IF('Mapa de Riesgos y Oportunidades'!$C$84="Oportunidad","NO APLICA",'Mapa de Riesgos y Oportunidades'!M85)</f>
        <v>*Cumplir con las políticas de administración de
inventarios y bienes muebles e inmuebles de la Institución</v>
      </c>
      <c r="BK13" s="399"/>
      <c r="BL13" s="399"/>
      <c r="BM13" s="88" t="s">
        <v>282</v>
      </c>
      <c r="BN13" s="394" t="str">
        <f>IF('Mapa de Riesgos y Oportunidades'!$C$89="Oportunidad","NO APLICA",'Mapa de Riesgos y Oportunidades'!M90)</f>
        <v xml:space="preserve">Entrega de información a través de solicitudes formales </v>
      </c>
      <c r="BO13" s="394"/>
      <c r="BP13" s="394"/>
      <c r="BQ13" s="90" t="s">
        <v>282</v>
      </c>
      <c r="BR13" s="399">
        <f>IF('Mapa de Riesgos y Oportunidades'!$C$94="Oportunidad","NO APLICA",'Mapa de Riesgos y Oportunidades'!M95)</f>
        <v>0</v>
      </c>
      <c r="BS13" s="399"/>
      <c r="BT13" s="399"/>
      <c r="BU13" s="88" t="s">
        <v>282</v>
      </c>
      <c r="BV13" s="394" t="str">
        <f>IF('Mapa de Riesgos y Oportunidades'!$C$99="Oportunidad","NO APLICA",'Mapa de Riesgos y Oportunidades'!M100)</f>
        <v>NO APLICA</v>
      </c>
      <c r="BW13" s="394"/>
      <c r="BX13" s="394"/>
      <c r="BY13" s="90" t="s">
        <v>282</v>
      </c>
      <c r="BZ13" s="399" t="str">
        <f>IF('Mapa de Riesgos y Oportunidades'!$C$104="Oportunidad","NO APLICA",'Mapa de Riesgos y Oportunidades'!M105)</f>
        <v>NO APLICA</v>
      </c>
      <c r="CA13" s="399"/>
      <c r="CB13" s="399"/>
      <c r="CC13" s="88" t="s">
        <v>282</v>
      </c>
      <c r="CD13" s="394" t="str">
        <f>IF('Mapa de Riesgos y Oportunidades'!$C$109="Oportunidad","NO APLICA",'Mapa de Riesgos y Oportunidades'!M110)</f>
        <v>NO APLICA</v>
      </c>
      <c r="CE13" s="394"/>
      <c r="CF13" s="394"/>
      <c r="CG13" s="90" t="s">
        <v>282</v>
      </c>
      <c r="CH13" s="399" t="str">
        <f>IF('Mapa de Riesgos y Oportunidades'!$C$114="Oportunidad","NO APLICA",'Mapa de Riesgos y Oportunidades'!M115)</f>
        <v>NO APLICA</v>
      </c>
      <c r="CI13" s="399"/>
      <c r="CJ13" s="399"/>
      <c r="CK13" s="88" t="s">
        <v>282</v>
      </c>
      <c r="CL13" s="394" t="str">
        <f>IF('Mapa de Riesgos y Oportunidades'!$C$119="Oportunidad","NO APLICA",'Mapa de Riesgos y Oportunidades'!M120)</f>
        <v>NO APLICA</v>
      </c>
      <c r="CM13" s="394"/>
      <c r="CN13" s="394"/>
    </row>
    <row r="14" spans="1:93" ht="22.5" x14ac:dyDescent="0.25">
      <c r="A14" s="54" t="s">
        <v>228</v>
      </c>
      <c r="B14" s="45"/>
      <c r="C14" s="45">
        <f>IF(B14="x",15,0)+IF(B15="x",5,0)+IF(B16="x",15,0)+IF(B17="x",10,0)+IF(B18="x",15,0)+IF(B19="x",10,0)+IF(B20="x",30,0)</f>
        <v>15</v>
      </c>
      <c r="D14" s="383">
        <f>IF(C14&lt;=50,0,IF(C14&lt;=75,1,IF(C14&lt;=100,2,"Error")))</f>
        <v>0</v>
      </c>
      <c r="E14" s="54" t="s">
        <v>228</v>
      </c>
      <c r="F14" s="45" t="s">
        <v>423</v>
      </c>
      <c r="G14" s="45">
        <f>IF(F14="x",15,0)+IF(F15="x",5,0)+IF(F16="x",15,0)+IF(F17="x",10,0)+IF(F18="x",15,0)+IF(F19="x",10,0)+IF(F20="x",30,0)</f>
        <v>85</v>
      </c>
      <c r="H14" s="383">
        <f>IF(G14&lt;=50,0,IF(G14&lt;=75,1,IF(G14&lt;=100,2,"Error")))</f>
        <v>2</v>
      </c>
      <c r="I14" s="54" t="s">
        <v>228</v>
      </c>
      <c r="J14" s="45"/>
      <c r="K14" s="45">
        <f>IF(J14="x",15,0)+IF(J15="x",5,0)+IF(J16="x",15,0)+IF(J17="x",10,0)+IF(J18="x",15,0)+IF(J19="x",10,0)+IF(J20="x",30,0)</f>
        <v>0</v>
      </c>
      <c r="L14" s="383">
        <f>IF(K14&lt;=50,0,IF(K14&lt;=75,1,IF(K14&lt;=100,2,"Error")))</f>
        <v>0</v>
      </c>
      <c r="M14" s="54" t="s">
        <v>228</v>
      </c>
      <c r="N14" s="45"/>
      <c r="O14" s="45">
        <f>IF(N14="x",15,0)+IF(N15="x",5,0)+IF(N16="x",15,0)+IF(N17="x",10,0)+IF(N18="x",15,0)+IF(N19="x",10,0)+IF(N20="x",30,0)</f>
        <v>0</v>
      </c>
      <c r="P14" s="383">
        <f>IF(O14&lt;=50,0,IF(O14&lt;=75,1,IF(O14&lt;=100,2,"Error")))</f>
        <v>0</v>
      </c>
      <c r="Q14" s="54" t="s">
        <v>228</v>
      </c>
      <c r="R14" s="45"/>
      <c r="S14" s="45">
        <f>IF(R14="x",15,0)+IF(R15="x",5,0)+IF(R16="x",15,0)+IF(R17="x",10,0)+IF(R18="x",15,0)+IF(R19="x",10,0)+IF(R20="x",30,0)</f>
        <v>15</v>
      </c>
      <c r="T14" s="383">
        <f>IF(S14&lt;=50,0,IF(S14&lt;=75,1,IF(S14&lt;=100,2,"Error")))</f>
        <v>0</v>
      </c>
      <c r="U14" s="54" t="s">
        <v>228</v>
      </c>
      <c r="V14" s="45"/>
      <c r="W14" s="45">
        <f>IF(V14="x",15,0)+IF(V15="x",5,0)+IF(V16="x",15,0)+IF(V17="x",10,0)+IF(V18="x",15,0)+IF(V19="x",10,0)+IF(V20="x",30,0)</f>
        <v>0</v>
      </c>
      <c r="X14" s="383">
        <f>IF(W14&lt;=50,0,IF(W14&lt;=75,1,IF(W14&lt;=100,2,"Error")))</f>
        <v>0</v>
      </c>
      <c r="Y14" s="54" t="s">
        <v>228</v>
      </c>
      <c r="Z14" s="45" t="s">
        <v>423</v>
      </c>
      <c r="AA14" s="45">
        <f>IF(Z14="x",15,0)+IF(Z15="x",5,0)+IF(Z16="x",15,0)+IF(Z17="x",10,0)+IF(Z18="x",15,0)+IF(Z19="x",10,0)+IF(Z20="x",30,0)</f>
        <v>85</v>
      </c>
      <c r="AB14" s="383">
        <f>IF(AA14&lt;=50,0,IF(AA14&lt;=75,1,IF(AA14&lt;=100,2,"Error")))</f>
        <v>2</v>
      </c>
      <c r="AC14" s="54" t="s">
        <v>228</v>
      </c>
      <c r="AD14" s="45"/>
      <c r="AE14" s="45">
        <f>IF(AD14="x",15,0)+IF(AD15="x",5,0)+IF(AD16="x",15,0)+IF(AD17="x",10,0)+IF(AD18="x",15,0)+IF(AD19="x",10,0)+IF(AD20="x",30,0)</f>
        <v>0</v>
      </c>
      <c r="AF14" s="383">
        <f>IF(AE14&lt;=50,0,IF(AE14&lt;=75,1,IF(AE14&lt;=100,2,"Error")))</f>
        <v>0</v>
      </c>
      <c r="AG14" s="54" t="s">
        <v>228</v>
      </c>
      <c r="AH14" s="45"/>
      <c r="AI14" s="45">
        <f>IF(AH14="x",15,0)+IF(AH15="x",5,0)+IF(AH16="x",15,0)+IF(AH17="x",10,0)+IF(AH18="x",15,0)+IF(AH19="x",10,0)+IF(AH20="x",30,0)</f>
        <v>0</v>
      </c>
      <c r="AJ14" s="383">
        <f>IF(AI14&lt;=50,0,IF(AI14&lt;=75,1,IF(AI14&lt;=100,2,"Error")))</f>
        <v>0</v>
      </c>
      <c r="AK14" s="54" t="s">
        <v>228</v>
      </c>
      <c r="AL14" s="45"/>
      <c r="AM14" s="45">
        <f>IF(AL14="x",15,0)+IF(AL15="x",5,0)+IF(AL16="x",15,0)+IF(AL17="x",10,0)+IF(AL18="x",15,0)+IF(AL19="x",10,0)+IF(AL20="x",30,0)</f>
        <v>0</v>
      </c>
      <c r="AN14" s="383">
        <f>IF(AM14&lt;=50,0,IF(AM14&lt;=75,1,IF(AM14&lt;=100,2,"Error")))</f>
        <v>0</v>
      </c>
      <c r="AO14" s="54" t="s">
        <v>228</v>
      </c>
      <c r="AP14" s="45"/>
      <c r="AQ14" s="45">
        <f>IF(AP14="x",15,0)+IF(AP15="x",5,0)+IF(AP16="x",15,0)+IF(AP17="x",10,0)+IF(AP18="x",15,0)+IF(AP19="x",10,0)+IF(AP20="x",30,0)</f>
        <v>0</v>
      </c>
      <c r="AR14" s="383">
        <f>IF(AQ14&lt;=50,0,IF(AQ14&lt;=75,1,IF(AQ14&lt;=100,2,"Error")))</f>
        <v>0</v>
      </c>
      <c r="AS14" s="54" t="s">
        <v>228</v>
      </c>
      <c r="AT14" s="45" t="s">
        <v>423</v>
      </c>
      <c r="AU14" s="45">
        <f>IF(AT14="x",15,0)+IF(AT15="x",5,0)+IF(AT16="x",15,0)+IF(AT17="x",10,0)+IF(AT18="x",15,0)+IF(AT19="x",10,0)+IF(AT20="x",30,0)</f>
        <v>85</v>
      </c>
      <c r="AV14" s="383">
        <f>IF(AU14&lt;=50,0,IF(AU14&lt;=75,1,IF(AU14&lt;=100,2,"Error")))</f>
        <v>2</v>
      </c>
      <c r="AW14" s="54" t="s">
        <v>228</v>
      </c>
      <c r="AX14" s="45"/>
      <c r="AY14" s="45">
        <f>IF(AX14="x",15,0)+IF(AX15="x",5,0)+IF(AX16="x",15,0)+IF(AX17="x",10,0)+IF(AX18="x",15,0)+IF(AX19="x",10,0)+IF(AX20="x",30,0)</f>
        <v>0</v>
      </c>
      <c r="AZ14" s="383">
        <f>IF(AY14&lt;=50,0,IF(AY14&lt;=75,1,IF(AY14&lt;=100,2,"Error")))</f>
        <v>0</v>
      </c>
      <c r="BA14" s="54" t="s">
        <v>228</v>
      </c>
      <c r="BB14" s="45"/>
      <c r="BC14" s="45">
        <f>IF(BB14="x",15,0)+IF(BB15="x",5,0)+IF(BB16="x",15,0)+IF(BB17="x",10,0)+IF(BB18="x",15,0)+IF(BB19="x",10,0)+IF(BB20="x",30,0)</f>
        <v>0</v>
      </c>
      <c r="BD14" s="383">
        <f>IF(BC14&lt;=50,0,IF(BC14&lt;=75,1,IF(BC14&lt;=100,2,"Error")))</f>
        <v>0</v>
      </c>
      <c r="BE14" s="54" t="s">
        <v>228</v>
      </c>
      <c r="BF14" s="45"/>
      <c r="BG14" s="45">
        <f>IF(BF14="x",15,0)+IF(BF15="x",5,0)+IF(BF16="x",15,0)+IF(BF17="x",10,0)+IF(BF18="x",15,0)+IF(BF19="x",10,0)+IF(BF20="x",30,0)</f>
        <v>0</v>
      </c>
      <c r="BH14" s="383">
        <f>IF(BG14&lt;=50,0,IF(BG14&lt;=75,1,IF(BG14&lt;=100,2,"Error")))</f>
        <v>0</v>
      </c>
      <c r="BI14" s="54" t="s">
        <v>228</v>
      </c>
      <c r="BJ14" s="45" t="s">
        <v>423</v>
      </c>
      <c r="BK14" s="45">
        <f>IF(BJ14="x",15,0)+IF(BJ15="x",5,0)+IF(BJ16="x",15,0)+IF(BJ17="x",10,0)+IF(BJ18="x",15,0)+IF(BJ19="x",10,0)+IF(BJ20="x",30,0)</f>
        <v>85</v>
      </c>
      <c r="BL14" s="383">
        <f>IF(BK14&lt;=50,0,IF(BK14&lt;=75,1,IF(BK14&lt;=100,2,"Error")))</f>
        <v>2</v>
      </c>
      <c r="BM14" s="54" t="s">
        <v>228</v>
      </c>
      <c r="BN14" s="45" t="s">
        <v>423</v>
      </c>
      <c r="BO14" s="45">
        <f>IF(BN14="x",15,0)+IF(BN15="x",5,0)+IF(BN16="x",15,0)+IF(BN17="x",10,0)+IF(BN18="x",15,0)+IF(BN19="x",10,0)+IF(BN20="x",30,0)</f>
        <v>85</v>
      </c>
      <c r="BP14" s="383">
        <f>IF(BO14&lt;=50,0,IF(BO14&lt;=75,1,IF(BO14&lt;=100,2,"Error")))</f>
        <v>2</v>
      </c>
      <c r="BQ14" s="54" t="s">
        <v>228</v>
      </c>
      <c r="BR14" s="45"/>
      <c r="BS14" s="45">
        <f>IF(BR14="x",15,0)+IF(BR15="x",5,0)+IF(BR16="x",15,0)+IF(BR17="x",10,0)+IF(BR18="x",15,0)+IF(BR19="x",10,0)+IF(BR20="x",30,0)</f>
        <v>0</v>
      </c>
      <c r="BT14" s="383">
        <f>IF(BS14&lt;=50,0,IF(BS14&lt;=75,1,IF(BS14&lt;=100,2,"Error")))</f>
        <v>0</v>
      </c>
      <c r="BU14" s="54" t="s">
        <v>228</v>
      </c>
      <c r="BV14" s="45"/>
      <c r="BW14" s="45">
        <f>IF(BV14="x",15,0)+IF(BV15="x",5,0)+IF(BV16="x",15,0)+IF(BV17="x",10,0)+IF(BV18="x",15,0)+IF(BV19="x",10,0)+IF(BV20="x",30,0)</f>
        <v>0</v>
      </c>
      <c r="BX14" s="383">
        <f>IF(BW14&lt;=50,0,IF(BW14&lt;=75,1,IF(BW14&lt;=100,2,"Error")))</f>
        <v>0</v>
      </c>
      <c r="BY14" s="54" t="s">
        <v>228</v>
      </c>
      <c r="BZ14" s="45"/>
      <c r="CA14" s="45">
        <f>IF(BZ14="x",15,0)+IF(BZ15="x",5,0)+IF(BZ16="x",15,0)+IF(BZ17="x",10,0)+IF(BZ18="x",15,0)+IF(BZ19="x",10,0)+IF(BZ20="x",30,0)</f>
        <v>0</v>
      </c>
      <c r="CB14" s="383">
        <f>IF(CA14&lt;=50,0,IF(CA14&lt;=75,1,IF(CA14&lt;=100,2,"Error")))</f>
        <v>0</v>
      </c>
      <c r="CC14" s="54" t="s">
        <v>228</v>
      </c>
      <c r="CD14" s="45"/>
      <c r="CE14" s="45">
        <f>IF(CD14="x",15,0)+IF(CD15="x",5,0)+IF(CD16="x",15,0)+IF(CD17="x",10,0)+IF(CD18="x",15,0)+IF(CD19="x",10,0)+IF(CD20="x",30,0)</f>
        <v>0</v>
      </c>
      <c r="CF14" s="383">
        <f>IF(CE14&lt;=50,0,IF(CE14&lt;=75,1,IF(CE14&lt;=100,2,"Error")))</f>
        <v>0</v>
      </c>
      <c r="CG14" s="54" t="s">
        <v>228</v>
      </c>
      <c r="CH14" s="45"/>
      <c r="CI14" s="45">
        <f>IF(CH14="x",15,0)+IF(CH15="x",5,0)+IF(CH16="x",15,0)+IF(CH17="x",10,0)+IF(CH18="x",15,0)+IF(CH19="x",10,0)+IF(CH20="x",30,0)</f>
        <v>0</v>
      </c>
      <c r="CJ14" s="383">
        <f>IF(CI14&lt;=50,0,IF(CI14&lt;=75,1,IF(CI14&lt;=100,2,"Error")))</f>
        <v>0</v>
      </c>
      <c r="CK14" s="54" t="s">
        <v>228</v>
      </c>
      <c r="CL14" s="45"/>
      <c r="CM14" s="45">
        <f>IF(CL14="x",15,0)+IF(CL15="x",5,0)+IF(CL16="x",15,0)+IF(CL17="x",10,0)+IF(CL18="x",15,0)+IF(CL19="x",10,0)+IF(CL20="x",30,0)</f>
        <v>0</v>
      </c>
      <c r="CN14" s="383">
        <f>IF(CM14&lt;=50,0,IF(CM14&lt;=75,1,IF(CM14&lt;=100,2,"Error")))</f>
        <v>0</v>
      </c>
    </row>
    <row r="15" spans="1:93" ht="22.5" x14ac:dyDescent="0.25">
      <c r="A15" s="54" t="s">
        <v>229</v>
      </c>
      <c r="B15" s="45" t="s">
        <v>423</v>
      </c>
      <c r="C15" s="54"/>
      <c r="D15" s="383"/>
      <c r="E15" s="54" t="s">
        <v>229</v>
      </c>
      <c r="F15" s="45" t="s">
        <v>423</v>
      </c>
      <c r="G15" s="54"/>
      <c r="H15" s="383"/>
      <c r="I15" s="54" t="s">
        <v>229</v>
      </c>
      <c r="J15" s="45"/>
      <c r="K15" s="54"/>
      <c r="L15" s="383"/>
      <c r="M15" s="54" t="s">
        <v>229</v>
      </c>
      <c r="N15" s="45"/>
      <c r="O15" s="54"/>
      <c r="P15" s="383"/>
      <c r="Q15" s="54" t="s">
        <v>229</v>
      </c>
      <c r="R15" s="45" t="s">
        <v>423</v>
      </c>
      <c r="S15" s="54"/>
      <c r="T15" s="383"/>
      <c r="U15" s="54" t="s">
        <v>229</v>
      </c>
      <c r="V15" s="45"/>
      <c r="W15" s="54"/>
      <c r="X15" s="383"/>
      <c r="Y15" s="54" t="s">
        <v>229</v>
      </c>
      <c r="Z15" s="45" t="s">
        <v>423</v>
      </c>
      <c r="AA15" s="54"/>
      <c r="AB15" s="383"/>
      <c r="AC15" s="54" t="s">
        <v>229</v>
      </c>
      <c r="AD15" s="45"/>
      <c r="AE15" s="54"/>
      <c r="AF15" s="383"/>
      <c r="AG15" s="54" t="s">
        <v>229</v>
      </c>
      <c r="AH15" s="45"/>
      <c r="AI15" s="54"/>
      <c r="AJ15" s="383"/>
      <c r="AK15" s="54" t="s">
        <v>229</v>
      </c>
      <c r="AL15" s="45"/>
      <c r="AM15" s="54"/>
      <c r="AN15" s="383"/>
      <c r="AO15" s="54" t="s">
        <v>229</v>
      </c>
      <c r="AP15" s="45"/>
      <c r="AQ15" s="54"/>
      <c r="AR15" s="383"/>
      <c r="AS15" s="54" t="s">
        <v>229</v>
      </c>
      <c r="AT15" s="45" t="s">
        <v>423</v>
      </c>
      <c r="AU15" s="54"/>
      <c r="AV15" s="383"/>
      <c r="AW15" s="54" t="s">
        <v>229</v>
      </c>
      <c r="AX15" s="45"/>
      <c r="AY15" s="54"/>
      <c r="AZ15" s="383"/>
      <c r="BA15" s="54" t="s">
        <v>229</v>
      </c>
      <c r="BB15" s="45"/>
      <c r="BC15" s="54"/>
      <c r="BD15" s="383"/>
      <c r="BE15" s="54" t="s">
        <v>229</v>
      </c>
      <c r="BF15" s="45"/>
      <c r="BG15" s="54"/>
      <c r="BH15" s="383"/>
      <c r="BI15" s="54" t="s">
        <v>229</v>
      </c>
      <c r="BJ15" s="45" t="s">
        <v>423</v>
      </c>
      <c r="BK15" s="54"/>
      <c r="BL15" s="383"/>
      <c r="BM15" s="54" t="s">
        <v>229</v>
      </c>
      <c r="BN15" s="45" t="s">
        <v>423</v>
      </c>
      <c r="BO15" s="54"/>
      <c r="BP15" s="383"/>
      <c r="BQ15" s="54" t="s">
        <v>229</v>
      </c>
      <c r="BR15" s="45"/>
      <c r="BS15" s="54"/>
      <c r="BT15" s="383"/>
      <c r="BU15" s="54" t="s">
        <v>229</v>
      </c>
      <c r="BV15" s="45"/>
      <c r="BW15" s="54"/>
      <c r="BX15" s="383"/>
      <c r="BY15" s="54" t="s">
        <v>229</v>
      </c>
      <c r="BZ15" s="45"/>
      <c r="CA15" s="54"/>
      <c r="CB15" s="383"/>
      <c r="CC15" s="54" t="s">
        <v>229</v>
      </c>
      <c r="CD15" s="45"/>
      <c r="CE15" s="54"/>
      <c r="CF15" s="383"/>
      <c r="CG15" s="54" t="s">
        <v>229</v>
      </c>
      <c r="CH15" s="45"/>
      <c r="CI15" s="54"/>
      <c r="CJ15" s="383"/>
      <c r="CK15" s="54" t="s">
        <v>229</v>
      </c>
      <c r="CL15" s="45"/>
      <c r="CM15" s="54"/>
      <c r="CN15" s="383"/>
    </row>
    <row r="16" spans="1:93" x14ac:dyDescent="0.25">
      <c r="A16" s="54" t="s">
        <v>230</v>
      </c>
      <c r="B16" s="45"/>
      <c r="C16" s="54"/>
      <c r="D16" s="383"/>
      <c r="E16" s="54" t="s">
        <v>230</v>
      </c>
      <c r="F16" s="45"/>
      <c r="G16" s="54"/>
      <c r="H16" s="383"/>
      <c r="I16" s="54" t="s">
        <v>230</v>
      </c>
      <c r="J16" s="45"/>
      <c r="K16" s="54"/>
      <c r="L16" s="383"/>
      <c r="M16" s="54" t="s">
        <v>230</v>
      </c>
      <c r="N16" s="45"/>
      <c r="O16" s="54"/>
      <c r="P16" s="383"/>
      <c r="Q16" s="54" t="s">
        <v>230</v>
      </c>
      <c r="R16" s="45"/>
      <c r="S16" s="54"/>
      <c r="T16" s="383"/>
      <c r="U16" s="54" t="s">
        <v>230</v>
      </c>
      <c r="V16" s="45"/>
      <c r="W16" s="54"/>
      <c r="X16" s="383"/>
      <c r="Y16" s="54" t="s">
        <v>230</v>
      </c>
      <c r="Z16" s="45"/>
      <c r="AA16" s="54"/>
      <c r="AB16" s="383"/>
      <c r="AC16" s="54" t="s">
        <v>230</v>
      </c>
      <c r="AD16" s="45"/>
      <c r="AE16" s="54"/>
      <c r="AF16" s="383"/>
      <c r="AG16" s="54" t="s">
        <v>230</v>
      </c>
      <c r="AH16" s="45"/>
      <c r="AI16" s="54"/>
      <c r="AJ16" s="383"/>
      <c r="AK16" s="54" t="s">
        <v>230</v>
      </c>
      <c r="AL16" s="45"/>
      <c r="AM16" s="54"/>
      <c r="AN16" s="383"/>
      <c r="AO16" s="54" t="s">
        <v>230</v>
      </c>
      <c r="AP16" s="45"/>
      <c r="AQ16" s="54"/>
      <c r="AR16" s="383"/>
      <c r="AS16" s="54" t="s">
        <v>230</v>
      </c>
      <c r="AT16" s="45"/>
      <c r="AU16" s="54"/>
      <c r="AV16" s="383"/>
      <c r="AW16" s="54" t="s">
        <v>230</v>
      </c>
      <c r="AX16" s="45"/>
      <c r="AY16" s="54"/>
      <c r="AZ16" s="383"/>
      <c r="BA16" s="54" t="s">
        <v>230</v>
      </c>
      <c r="BB16" s="45"/>
      <c r="BC16" s="54"/>
      <c r="BD16" s="383"/>
      <c r="BE16" s="54" t="s">
        <v>230</v>
      </c>
      <c r="BF16" s="45"/>
      <c r="BG16" s="54"/>
      <c r="BH16" s="383"/>
      <c r="BI16" s="54" t="s">
        <v>230</v>
      </c>
      <c r="BJ16" s="45"/>
      <c r="BK16" s="54"/>
      <c r="BL16" s="383"/>
      <c r="BM16" s="54" t="s">
        <v>230</v>
      </c>
      <c r="BN16" s="45"/>
      <c r="BO16" s="54"/>
      <c r="BP16" s="383"/>
      <c r="BQ16" s="54" t="s">
        <v>230</v>
      </c>
      <c r="BR16" s="45"/>
      <c r="BS16" s="54"/>
      <c r="BT16" s="383"/>
      <c r="BU16" s="54" t="s">
        <v>230</v>
      </c>
      <c r="BV16" s="45"/>
      <c r="BW16" s="54"/>
      <c r="BX16" s="383"/>
      <c r="BY16" s="54" t="s">
        <v>230</v>
      </c>
      <c r="BZ16" s="45"/>
      <c r="CA16" s="54"/>
      <c r="CB16" s="383"/>
      <c r="CC16" s="54" t="s">
        <v>230</v>
      </c>
      <c r="CD16" s="45"/>
      <c r="CE16" s="54"/>
      <c r="CF16" s="383"/>
      <c r="CG16" s="54" t="s">
        <v>230</v>
      </c>
      <c r="CH16" s="45"/>
      <c r="CI16" s="54"/>
      <c r="CJ16" s="383"/>
      <c r="CK16" s="54" t="s">
        <v>230</v>
      </c>
      <c r="CL16" s="45"/>
      <c r="CM16" s="54"/>
      <c r="CN16" s="383"/>
    </row>
    <row r="17" spans="1:92" x14ac:dyDescent="0.25">
      <c r="A17" s="54" t="s">
        <v>231</v>
      </c>
      <c r="B17" s="45" t="s">
        <v>423</v>
      </c>
      <c r="C17" s="54"/>
      <c r="D17" s="383"/>
      <c r="E17" s="54" t="s">
        <v>231</v>
      </c>
      <c r="F17" s="45" t="s">
        <v>423</v>
      </c>
      <c r="G17" s="54"/>
      <c r="H17" s="383"/>
      <c r="I17" s="54" t="s">
        <v>231</v>
      </c>
      <c r="J17" s="45"/>
      <c r="K17" s="54"/>
      <c r="L17" s="383"/>
      <c r="M17" s="54" t="s">
        <v>231</v>
      </c>
      <c r="N17" s="45"/>
      <c r="O17" s="54"/>
      <c r="P17" s="383"/>
      <c r="Q17" s="54" t="s">
        <v>231</v>
      </c>
      <c r="R17" s="45" t="s">
        <v>423</v>
      </c>
      <c r="S17" s="54"/>
      <c r="T17" s="383"/>
      <c r="U17" s="54" t="s">
        <v>231</v>
      </c>
      <c r="V17" s="45"/>
      <c r="W17" s="54"/>
      <c r="X17" s="383"/>
      <c r="Y17" s="54" t="s">
        <v>231</v>
      </c>
      <c r="Z17" s="45" t="s">
        <v>423</v>
      </c>
      <c r="AA17" s="54"/>
      <c r="AB17" s="383"/>
      <c r="AC17" s="54" t="s">
        <v>231</v>
      </c>
      <c r="AD17" s="45"/>
      <c r="AE17" s="54"/>
      <c r="AF17" s="383"/>
      <c r="AG17" s="54" t="s">
        <v>231</v>
      </c>
      <c r="AH17" s="45"/>
      <c r="AI17" s="54"/>
      <c r="AJ17" s="383"/>
      <c r="AK17" s="54" t="s">
        <v>231</v>
      </c>
      <c r="AL17" s="45"/>
      <c r="AM17" s="54"/>
      <c r="AN17" s="383"/>
      <c r="AO17" s="54" t="s">
        <v>231</v>
      </c>
      <c r="AP17" s="45"/>
      <c r="AQ17" s="54"/>
      <c r="AR17" s="383"/>
      <c r="AS17" s="54" t="s">
        <v>231</v>
      </c>
      <c r="AT17" s="45" t="s">
        <v>423</v>
      </c>
      <c r="AU17" s="54"/>
      <c r="AV17" s="383"/>
      <c r="AW17" s="54" t="s">
        <v>231</v>
      </c>
      <c r="AX17" s="45"/>
      <c r="AY17" s="54"/>
      <c r="AZ17" s="383"/>
      <c r="BA17" s="54" t="s">
        <v>231</v>
      </c>
      <c r="BB17" s="45"/>
      <c r="BC17" s="54"/>
      <c r="BD17" s="383"/>
      <c r="BE17" s="54" t="s">
        <v>231</v>
      </c>
      <c r="BF17" s="45"/>
      <c r="BG17" s="54"/>
      <c r="BH17" s="383"/>
      <c r="BI17" s="54" t="s">
        <v>231</v>
      </c>
      <c r="BJ17" s="45" t="s">
        <v>423</v>
      </c>
      <c r="BK17" s="54"/>
      <c r="BL17" s="383"/>
      <c r="BM17" s="54" t="s">
        <v>231</v>
      </c>
      <c r="BN17" s="45" t="s">
        <v>423</v>
      </c>
      <c r="BO17" s="54"/>
      <c r="BP17" s="383"/>
      <c r="BQ17" s="54" t="s">
        <v>231</v>
      </c>
      <c r="BR17" s="45"/>
      <c r="BS17" s="54"/>
      <c r="BT17" s="383"/>
      <c r="BU17" s="54" t="s">
        <v>231</v>
      </c>
      <c r="BV17" s="45"/>
      <c r="BW17" s="54"/>
      <c r="BX17" s="383"/>
      <c r="BY17" s="54" t="s">
        <v>231</v>
      </c>
      <c r="BZ17" s="45"/>
      <c r="CA17" s="54"/>
      <c r="CB17" s="383"/>
      <c r="CC17" s="54" t="s">
        <v>231</v>
      </c>
      <c r="CD17" s="45"/>
      <c r="CE17" s="54"/>
      <c r="CF17" s="383"/>
      <c r="CG17" s="54" t="s">
        <v>231</v>
      </c>
      <c r="CH17" s="45"/>
      <c r="CI17" s="54"/>
      <c r="CJ17" s="383"/>
      <c r="CK17" s="54" t="s">
        <v>231</v>
      </c>
      <c r="CL17" s="45"/>
      <c r="CM17" s="54"/>
      <c r="CN17" s="383"/>
    </row>
    <row r="18" spans="1:92" ht="22.5" x14ac:dyDescent="0.25">
      <c r="A18" s="54" t="s">
        <v>232</v>
      </c>
      <c r="B18" s="45"/>
      <c r="C18" s="54"/>
      <c r="D18" s="383"/>
      <c r="E18" s="54" t="s">
        <v>232</v>
      </c>
      <c r="F18" s="45" t="s">
        <v>423</v>
      </c>
      <c r="G18" s="54"/>
      <c r="H18" s="383"/>
      <c r="I18" s="54" t="s">
        <v>232</v>
      </c>
      <c r="J18" s="45"/>
      <c r="K18" s="54"/>
      <c r="L18" s="383"/>
      <c r="M18" s="54" t="s">
        <v>232</v>
      </c>
      <c r="N18" s="45"/>
      <c r="O18" s="54"/>
      <c r="P18" s="383"/>
      <c r="Q18" s="54" t="s">
        <v>232</v>
      </c>
      <c r="R18" s="45"/>
      <c r="S18" s="54"/>
      <c r="T18" s="383"/>
      <c r="U18" s="54" t="s">
        <v>232</v>
      </c>
      <c r="V18" s="45"/>
      <c r="W18" s="54"/>
      <c r="X18" s="383"/>
      <c r="Y18" s="54" t="s">
        <v>232</v>
      </c>
      <c r="Z18" s="45" t="s">
        <v>423</v>
      </c>
      <c r="AA18" s="54"/>
      <c r="AB18" s="383"/>
      <c r="AC18" s="54" t="s">
        <v>232</v>
      </c>
      <c r="AD18" s="45"/>
      <c r="AE18" s="54"/>
      <c r="AF18" s="383"/>
      <c r="AG18" s="54" t="s">
        <v>232</v>
      </c>
      <c r="AH18" s="45"/>
      <c r="AI18" s="54"/>
      <c r="AJ18" s="383"/>
      <c r="AK18" s="54" t="s">
        <v>232</v>
      </c>
      <c r="AL18" s="45"/>
      <c r="AM18" s="54"/>
      <c r="AN18" s="383"/>
      <c r="AO18" s="54" t="s">
        <v>232</v>
      </c>
      <c r="AP18" s="45"/>
      <c r="AQ18" s="54"/>
      <c r="AR18" s="383"/>
      <c r="AS18" s="54" t="s">
        <v>232</v>
      </c>
      <c r="AT18" s="45" t="s">
        <v>423</v>
      </c>
      <c r="AU18" s="54"/>
      <c r="AV18" s="383"/>
      <c r="AW18" s="54" t="s">
        <v>232</v>
      </c>
      <c r="AX18" s="45"/>
      <c r="AY18" s="54"/>
      <c r="AZ18" s="383"/>
      <c r="BA18" s="54" t="s">
        <v>232</v>
      </c>
      <c r="BB18" s="45"/>
      <c r="BC18" s="54"/>
      <c r="BD18" s="383"/>
      <c r="BE18" s="54" t="s">
        <v>232</v>
      </c>
      <c r="BF18" s="45"/>
      <c r="BG18" s="54"/>
      <c r="BH18" s="383"/>
      <c r="BI18" s="54" t="s">
        <v>232</v>
      </c>
      <c r="BJ18" s="45" t="s">
        <v>423</v>
      </c>
      <c r="BK18" s="54"/>
      <c r="BL18" s="383"/>
      <c r="BM18" s="54" t="s">
        <v>232</v>
      </c>
      <c r="BN18" s="45" t="s">
        <v>423</v>
      </c>
      <c r="BO18" s="54"/>
      <c r="BP18" s="383"/>
      <c r="BQ18" s="54" t="s">
        <v>232</v>
      </c>
      <c r="BR18" s="45"/>
      <c r="BS18" s="54"/>
      <c r="BT18" s="383"/>
      <c r="BU18" s="54" t="s">
        <v>232</v>
      </c>
      <c r="BV18" s="45"/>
      <c r="BW18" s="54"/>
      <c r="BX18" s="383"/>
      <c r="BY18" s="54" t="s">
        <v>232</v>
      </c>
      <c r="BZ18" s="45"/>
      <c r="CA18" s="54"/>
      <c r="CB18" s="383"/>
      <c r="CC18" s="54" t="s">
        <v>232</v>
      </c>
      <c r="CD18" s="45"/>
      <c r="CE18" s="54"/>
      <c r="CF18" s="383"/>
      <c r="CG18" s="54" t="s">
        <v>232</v>
      </c>
      <c r="CH18" s="45"/>
      <c r="CI18" s="54"/>
      <c r="CJ18" s="383"/>
      <c r="CK18" s="54" t="s">
        <v>232</v>
      </c>
      <c r="CL18" s="45"/>
      <c r="CM18" s="54"/>
      <c r="CN18" s="383"/>
    </row>
    <row r="19" spans="1:92" ht="22.5" x14ac:dyDescent="0.25">
      <c r="A19" s="54" t="s">
        <v>233</v>
      </c>
      <c r="B19" s="45"/>
      <c r="C19" s="54"/>
      <c r="D19" s="383"/>
      <c r="E19" s="54" t="s">
        <v>233</v>
      </c>
      <c r="F19" s="45" t="s">
        <v>423</v>
      </c>
      <c r="G19" s="54"/>
      <c r="H19" s="383"/>
      <c r="I19" s="54" t="s">
        <v>233</v>
      </c>
      <c r="J19" s="45"/>
      <c r="K19" s="54"/>
      <c r="L19" s="383"/>
      <c r="M19" s="54" t="s">
        <v>233</v>
      </c>
      <c r="N19" s="45"/>
      <c r="O19" s="54"/>
      <c r="P19" s="383"/>
      <c r="Q19" s="54" t="s">
        <v>233</v>
      </c>
      <c r="R19" s="45"/>
      <c r="S19" s="54"/>
      <c r="T19" s="383"/>
      <c r="U19" s="54" t="s">
        <v>233</v>
      </c>
      <c r="V19" s="45"/>
      <c r="W19" s="54"/>
      <c r="X19" s="383"/>
      <c r="Y19" s="54" t="s">
        <v>233</v>
      </c>
      <c r="Z19" s="45" t="s">
        <v>423</v>
      </c>
      <c r="AA19" s="54"/>
      <c r="AB19" s="383"/>
      <c r="AC19" s="54" t="s">
        <v>233</v>
      </c>
      <c r="AD19" s="45"/>
      <c r="AE19" s="54"/>
      <c r="AF19" s="383"/>
      <c r="AG19" s="54" t="s">
        <v>233</v>
      </c>
      <c r="AH19" s="45"/>
      <c r="AI19" s="54"/>
      <c r="AJ19" s="383"/>
      <c r="AK19" s="54" t="s">
        <v>233</v>
      </c>
      <c r="AL19" s="45"/>
      <c r="AM19" s="54"/>
      <c r="AN19" s="383"/>
      <c r="AO19" s="54" t="s">
        <v>233</v>
      </c>
      <c r="AP19" s="45"/>
      <c r="AQ19" s="54"/>
      <c r="AR19" s="383"/>
      <c r="AS19" s="54" t="s">
        <v>233</v>
      </c>
      <c r="AT19" s="45" t="s">
        <v>423</v>
      </c>
      <c r="AU19" s="54"/>
      <c r="AV19" s="383"/>
      <c r="AW19" s="54" t="s">
        <v>233</v>
      </c>
      <c r="AX19" s="45"/>
      <c r="AY19" s="54"/>
      <c r="AZ19" s="383"/>
      <c r="BA19" s="54" t="s">
        <v>233</v>
      </c>
      <c r="BB19" s="45"/>
      <c r="BC19" s="54"/>
      <c r="BD19" s="383"/>
      <c r="BE19" s="54" t="s">
        <v>233</v>
      </c>
      <c r="BF19" s="45"/>
      <c r="BG19" s="54"/>
      <c r="BH19" s="383"/>
      <c r="BI19" s="54" t="s">
        <v>233</v>
      </c>
      <c r="BJ19" s="45" t="s">
        <v>423</v>
      </c>
      <c r="BK19" s="54"/>
      <c r="BL19" s="383"/>
      <c r="BM19" s="54" t="s">
        <v>233</v>
      </c>
      <c r="BN19" s="45" t="s">
        <v>423</v>
      </c>
      <c r="BO19" s="54"/>
      <c r="BP19" s="383"/>
      <c r="BQ19" s="54" t="s">
        <v>233</v>
      </c>
      <c r="BR19" s="45"/>
      <c r="BS19" s="54"/>
      <c r="BT19" s="383"/>
      <c r="BU19" s="54" t="s">
        <v>233</v>
      </c>
      <c r="BV19" s="45"/>
      <c r="BW19" s="54"/>
      <c r="BX19" s="383"/>
      <c r="BY19" s="54" t="s">
        <v>233</v>
      </c>
      <c r="BZ19" s="45"/>
      <c r="CA19" s="54"/>
      <c r="CB19" s="383"/>
      <c r="CC19" s="54" t="s">
        <v>233</v>
      </c>
      <c r="CD19" s="45"/>
      <c r="CE19" s="54"/>
      <c r="CF19" s="383"/>
      <c r="CG19" s="54" t="s">
        <v>233</v>
      </c>
      <c r="CH19" s="45"/>
      <c r="CI19" s="54"/>
      <c r="CJ19" s="383"/>
      <c r="CK19" s="54" t="s">
        <v>233</v>
      </c>
      <c r="CL19" s="45"/>
      <c r="CM19" s="54"/>
      <c r="CN19" s="383"/>
    </row>
    <row r="20" spans="1:92" ht="22.5" x14ac:dyDescent="0.25">
      <c r="A20" s="54" t="s">
        <v>234</v>
      </c>
      <c r="B20" s="45"/>
      <c r="C20" s="54"/>
      <c r="D20" s="383"/>
      <c r="E20" s="54" t="s">
        <v>234</v>
      </c>
      <c r="F20" s="45" t="s">
        <v>423</v>
      </c>
      <c r="G20" s="54"/>
      <c r="H20" s="383"/>
      <c r="I20" s="54" t="s">
        <v>234</v>
      </c>
      <c r="J20" s="45"/>
      <c r="K20" s="54"/>
      <c r="L20" s="383"/>
      <c r="M20" s="54" t="s">
        <v>234</v>
      </c>
      <c r="N20" s="45"/>
      <c r="O20" s="54"/>
      <c r="P20" s="383"/>
      <c r="Q20" s="54" t="s">
        <v>234</v>
      </c>
      <c r="R20" s="45"/>
      <c r="S20" s="54"/>
      <c r="T20" s="383"/>
      <c r="U20" s="54" t="s">
        <v>234</v>
      </c>
      <c r="V20" s="45"/>
      <c r="W20" s="54"/>
      <c r="X20" s="383"/>
      <c r="Y20" s="54" t="s">
        <v>234</v>
      </c>
      <c r="Z20" s="45" t="s">
        <v>423</v>
      </c>
      <c r="AA20" s="54"/>
      <c r="AB20" s="383"/>
      <c r="AC20" s="54" t="s">
        <v>234</v>
      </c>
      <c r="AD20" s="45"/>
      <c r="AE20" s="54"/>
      <c r="AF20" s="383"/>
      <c r="AG20" s="54" t="s">
        <v>234</v>
      </c>
      <c r="AH20" s="45"/>
      <c r="AI20" s="54"/>
      <c r="AJ20" s="383"/>
      <c r="AK20" s="54" t="s">
        <v>234</v>
      </c>
      <c r="AL20" s="45"/>
      <c r="AM20" s="54"/>
      <c r="AN20" s="383"/>
      <c r="AO20" s="54" t="s">
        <v>234</v>
      </c>
      <c r="AP20" s="45"/>
      <c r="AQ20" s="54"/>
      <c r="AR20" s="383"/>
      <c r="AS20" s="54" t="s">
        <v>234</v>
      </c>
      <c r="AT20" s="45" t="s">
        <v>423</v>
      </c>
      <c r="AU20" s="54"/>
      <c r="AV20" s="383"/>
      <c r="AW20" s="54" t="s">
        <v>234</v>
      </c>
      <c r="AX20" s="45"/>
      <c r="AY20" s="54"/>
      <c r="AZ20" s="383"/>
      <c r="BA20" s="54" t="s">
        <v>234</v>
      </c>
      <c r="BB20" s="45"/>
      <c r="BC20" s="54"/>
      <c r="BD20" s="383"/>
      <c r="BE20" s="54" t="s">
        <v>234</v>
      </c>
      <c r="BF20" s="45"/>
      <c r="BG20" s="54"/>
      <c r="BH20" s="383"/>
      <c r="BI20" s="54" t="s">
        <v>234</v>
      </c>
      <c r="BJ20" s="45" t="s">
        <v>423</v>
      </c>
      <c r="BK20" s="54"/>
      <c r="BL20" s="383"/>
      <c r="BM20" s="54" t="s">
        <v>234</v>
      </c>
      <c r="BN20" s="45" t="s">
        <v>423</v>
      </c>
      <c r="BO20" s="54"/>
      <c r="BP20" s="383"/>
      <c r="BQ20" s="54" t="s">
        <v>234</v>
      </c>
      <c r="BR20" s="45"/>
      <c r="BS20" s="54"/>
      <c r="BT20" s="383"/>
      <c r="BU20" s="54" t="s">
        <v>234</v>
      </c>
      <c r="BV20" s="45"/>
      <c r="BW20" s="54"/>
      <c r="BX20" s="383"/>
      <c r="BY20" s="54" t="s">
        <v>234</v>
      </c>
      <c r="BZ20" s="45"/>
      <c r="CA20" s="54"/>
      <c r="CB20" s="383"/>
      <c r="CC20" s="54" t="s">
        <v>234</v>
      </c>
      <c r="CD20" s="45"/>
      <c r="CE20" s="54"/>
      <c r="CF20" s="383"/>
      <c r="CG20" s="54" t="s">
        <v>234</v>
      </c>
      <c r="CH20" s="45"/>
      <c r="CI20" s="54"/>
      <c r="CJ20" s="383"/>
      <c r="CK20" s="54" t="s">
        <v>234</v>
      </c>
      <c r="CL20" s="45"/>
      <c r="CM20" s="54"/>
      <c r="CN20" s="383"/>
    </row>
    <row r="21" spans="1:92" ht="34.5" customHeight="1" x14ac:dyDescent="0.25">
      <c r="A21" s="87" t="s">
        <v>283</v>
      </c>
      <c r="B21" s="388">
        <f>IF('Mapa de Riesgos y Oportunidades'!$C$9="Oportunidad","NO APLICA",'Mapa de Riesgos y Oportunidades'!M11)</f>
        <v>0</v>
      </c>
      <c r="C21" s="388"/>
      <c r="D21" s="389"/>
      <c r="E21" s="89" t="s">
        <v>283</v>
      </c>
      <c r="F21" s="390">
        <f>IF('Mapa de Riesgos y Oportunidades'!$C$14="Oportunidad","NO APLICA",'Mapa de Riesgos y Oportunidades'!M16)</f>
        <v>0</v>
      </c>
      <c r="G21" s="390"/>
      <c r="H21" s="391"/>
      <c r="I21" s="87" t="s">
        <v>283</v>
      </c>
      <c r="J21" s="388">
        <f>IF('Mapa de Riesgos y Oportunidades'!$C$19="Oportunidad","NO APLICA",'Mapa de Riesgos y Oportunidades'!M21)</f>
        <v>0</v>
      </c>
      <c r="K21" s="388"/>
      <c r="L21" s="389"/>
      <c r="M21" s="89" t="s">
        <v>283</v>
      </c>
      <c r="N21" s="390">
        <f>IF('Mapa de Riesgos y Oportunidades'!$C$24="Oportunidad","NO APLICA",'Mapa de Riesgos y Oportunidades'!M26)</f>
        <v>0</v>
      </c>
      <c r="O21" s="390"/>
      <c r="P21" s="391"/>
      <c r="Q21" s="88" t="s">
        <v>283</v>
      </c>
      <c r="R21" s="394">
        <f>IF('Mapa de Riesgos y Oportunidades'!$C$29="Oportunidad","NO APLICA",'Mapa de Riesgos y Oportunidades'!M31)</f>
        <v>0</v>
      </c>
      <c r="S21" s="394"/>
      <c r="T21" s="394"/>
      <c r="U21" s="90" t="s">
        <v>283</v>
      </c>
      <c r="V21" s="399">
        <f>IF('Mapa de Riesgos y Oportunidades'!$C$34="Oportunidad","NO APLICA",'Mapa de Riesgos y Oportunidades'!M36)</f>
        <v>0</v>
      </c>
      <c r="W21" s="399"/>
      <c r="X21" s="399"/>
      <c r="Y21" s="88" t="s">
        <v>283</v>
      </c>
      <c r="Z21" s="394">
        <f>IF('Mapa de Riesgos y Oportunidades'!$C$39="Oportunidad","NO APLICA",'Mapa de Riesgos y Oportunidades'!M41)</f>
        <v>0</v>
      </c>
      <c r="AA21" s="394"/>
      <c r="AB21" s="394"/>
      <c r="AC21" s="90" t="s">
        <v>283</v>
      </c>
      <c r="AD21" s="399">
        <f>IF('Mapa de Riesgos y Oportunidades'!$C$44="Oportunidad","NO APLICA",'Mapa de Riesgos y Oportunidades'!M46)</f>
        <v>0</v>
      </c>
      <c r="AE21" s="399"/>
      <c r="AF21" s="399"/>
      <c r="AG21" s="88" t="s">
        <v>283</v>
      </c>
      <c r="AH21" s="394">
        <f>IF('Mapa de Riesgos y Oportunidades'!$C$49="Oportunidad","NO APLICA",'Mapa de Riesgos y Oportunidades'!M51)</f>
        <v>0</v>
      </c>
      <c r="AI21" s="394"/>
      <c r="AJ21" s="394"/>
      <c r="AK21" s="90" t="s">
        <v>283</v>
      </c>
      <c r="AL21" s="399">
        <f>IF('Mapa de Riesgos y Oportunidades'!$C$54="Oportunidad","NO APLICA",'Mapa de Riesgos y Oportunidades'!M56)</f>
        <v>0</v>
      </c>
      <c r="AM21" s="399"/>
      <c r="AN21" s="399"/>
      <c r="AO21" s="88" t="s">
        <v>283</v>
      </c>
      <c r="AP21" s="394">
        <f>IF('Mapa de Riesgos y Oportunidades'!$C$59="Oportunidad","NO APLICA",'Mapa de Riesgos y Oportunidades'!M61)</f>
        <v>0</v>
      </c>
      <c r="AQ21" s="394"/>
      <c r="AR21" s="394"/>
      <c r="AS21" s="90" t="s">
        <v>283</v>
      </c>
      <c r="AT21" s="399" t="str">
        <f>IF('Mapa de Riesgos y Oportunidades'!$C$64="Oportunidad","NO APLICA",'Mapa de Riesgos y Oportunidades'!M66)</f>
        <v>Actualización de Normograma del Proceso</v>
      </c>
      <c r="AU21" s="399"/>
      <c r="AV21" s="399"/>
      <c r="AW21" s="88" t="s">
        <v>283</v>
      </c>
      <c r="AX21" s="394">
        <f>IF('Mapa de Riesgos y Oportunidades'!$C$69="Oportunidad","NO APLICA",'Mapa de Riesgos y Oportunidades'!M71)</f>
        <v>0</v>
      </c>
      <c r="AY21" s="394"/>
      <c r="AZ21" s="394"/>
      <c r="BA21" s="90" t="s">
        <v>283</v>
      </c>
      <c r="BB21" s="399">
        <f>IF('Mapa de Riesgos y Oportunidades'!$C$74="Oportunidad","NO APLICA",'Mapa de Riesgos y Oportunidades'!M76)</f>
        <v>0</v>
      </c>
      <c r="BC21" s="399"/>
      <c r="BD21" s="399"/>
      <c r="BE21" s="88" t="s">
        <v>283</v>
      </c>
      <c r="BF21" s="394">
        <f>IF('Mapa de Riesgos y Oportunidades'!$C$79="Oportunidad","NO APLICA",'Mapa de Riesgos y Oportunidades'!M81)</f>
        <v>0</v>
      </c>
      <c r="BG21" s="394"/>
      <c r="BH21" s="394"/>
      <c r="BI21" s="90" t="s">
        <v>283</v>
      </c>
      <c r="BJ21" s="399" t="str">
        <f>IF('Mapa de Riesgos y Oportunidades'!$C$84="Oportunidad","NO APLICA",'Mapa de Riesgos y Oportunidades'!M86)</f>
        <v>*Cotejo físico del inventario</v>
      </c>
      <c r="BK21" s="399"/>
      <c r="BL21" s="399"/>
      <c r="BM21" s="88" t="s">
        <v>283</v>
      </c>
      <c r="BN21" s="394" t="str">
        <f>IF('Mapa de Riesgos y Oportunidades'!$C$89="Oportunidad","NO APLICA",'Mapa de Riesgos y Oportunidades'!M91)</f>
        <v>Políticas de operación del proceso de tecnología existentes</v>
      </c>
      <c r="BO21" s="394"/>
      <c r="BP21" s="394"/>
      <c r="BQ21" s="90" t="s">
        <v>283</v>
      </c>
      <c r="BR21" s="399">
        <f>IF('Mapa de Riesgos y Oportunidades'!$C$94="Oportunidad","NO APLICA",'Mapa de Riesgos y Oportunidades'!M96)</f>
        <v>0</v>
      </c>
      <c r="BS21" s="399"/>
      <c r="BT21" s="399"/>
      <c r="BU21" s="88" t="s">
        <v>283</v>
      </c>
      <c r="BV21" s="394" t="str">
        <f>IF('Mapa de Riesgos y Oportunidades'!$C$99="Oportunidad","NO APLICA",'Mapa de Riesgos y Oportunidades'!M101)</f>
        <v>NO APLICA</v>
      </c>
      <c r="BW21" s="394"/>
      <c r="BX21" s="394"/>
      <c r="BY21" s="90" t="s">
        <v>283</v>
      </c>
      <c r="BZ21" s="399" t="str">
        <f>IF('Mapa de Riesgos y Oportunidades'!$C$104="Oportunidad","NO APLICA",'Mapa de Riesgos y Oportunidades'!M106)</f>
        <v>NO APLICA</v>
      </c>
      <c r="CA21" s="399"/>
      <c r="CB21" s="399"/>
      <c r="CC21" s="88" t="s">
        <v>283</v>
      </c>
      <c r="CD21" s="394" t="str">
        <f>IF('Mapa de Riesgos y Oportunidades'!$C$109="Oportunidad","NO APLICA",'Mapa de Riesgos y Oportunidades'!M111)</f>
        <v>NO APLICA</v>
      </c>
      <c r="CE21" s="394"/>
      <c r="CF21" s="394"/>
      <c r="CG21" s="90" t="s">
        <v>283</v>
      </c>
      <c r="CH21" s="399" t="str">
        <f>IF('Mapa de Riesgos y Oportunidades'!$C$114="Oportunidad","NO APLICA",'Mapa de Riesgos y Oportunidades'!M116)</f>
        <v>NO APLICA</v>
      </c>
      <c r="CI21" s="399"/>
      <c r="CJ21" s="399"/>
      <c r="CK21" s="88" t="s">
        <v>283</v>
      </c>
      <c r="CL21" s="394" t="str">
        <f>IF('Mapa de Riesgos y Oportunidades'!$C$119="Oportunidad","NO APLICA",'Mapa de Riesgos y Oportunidades'!M121)</f>
        <v>NO APLICA</v>
      </c>
      <c r="CM21" s="394"/>
      <c r="CN21" s="394"/>
    </row>
    <row r="22" spans="1:92" ht="22.5" x14ac:dyDescent="0.25">
      <c r="A22" s="54" t="s">
        <v>228</v>
      </c>
      <c r="B22" s="45"/>
      <c r="C22" s="45">
        <f>IF(B22="x",15,0)+IF(B23="x",5,0)+IF(B24="x",15,0)+IF(B25="x",10,0)+IF(B26="x",15,0)+IF(B27="x",10,0)+IF(B28="x",30,0)</f>
        <v>0</v>
      </c>
      <c r="D22" s="383">
        <f>IF(C22&lt;=50,0,IF(C22&lt;=75,1,IF(C22&lt;=100,2,"Error")))</f>
        <v>0</v>
      </c>
      <c r="E22" s="54" t="s">
        <v>228</v>
      </c>
      <c r="F22" s="45"/>
      <c r="G22" s="45">
        <f>IF(F22="x",15,0)+IF(F23="x",5,0)+IF(F24="x",15,0)+IF(F25="x",10,0)+IF(F26="x",15,0)+IF(F27="x",10,0)+IF(F28="x",30,0)</f>
        <v>0</v>
      </c>
      <c r="H22" s="383">
        <f>IF(G22&lt;=50,0,IF(G22&lt;=75,1,IF(G22&lt;=100,2,"Error")))</f>
        <v>0</v>
      </c>
      <c r="I22" s="54" t="s">
        <v>228</v>
      </c>
      <c r="J22" s="45"/>
      <c r="K22" s="45">
        <f>IF(J22="x",15,0)+IF(J23="x",5,0)+IF(J24="x",15,0)+IF(J25="x",10,0)+IF(J26="x",15,0)+IF(J27="x",10,0)+IF(J28="x",30,0)</f>
        <v>0</v>
      </c>
      <c r="L22" s="383">
        <f>IF(K22&lt;=50,0,IF(K22&lt;=75,1,IF(K22&lt;=100,2,"Error")))</f>
        <v>0</v>
      </c>
      <c r="M22" s="54" t="s">
        <v>228</v>
      </c>
      <c r="N22" s="45"/>
      <c r="O22" s="45">
        <f>IF(N22="x",15,0)+IF(N23="x",5,0)+IF(N24="x",15,0)+IF(N25="x",10,0)+IF(N26="x",15,0)+IF(N27="x",10,0)+IF(N28="x",30,0)</f>
        <v>0</v>
      </c>
      <c r="P22" s="401">
        <f>IF(O22&lt;=50,0,IF(O22&lt;=75,1,IF(O22&lt;=100,2,"Error")))</f>
        <v>0</v>
      </c>
      <c r="Q22" s="54" t="s">
        <v>228</v>
      </c>
      <c r="R22" s="45"/>
      <c r="S22" s="45">
        <f>IF(R22="x",15,0)+IF(R23="x",5,0)+IF(R24="x",15,0)+IF(R25="x",10,0)+IF(R26="x",15,0)+IF(R27="x",10,0)+IF(R28="x",30,0)</f>
        <v>0</v>
      </c>
      <c r="T22" s="383">
        <f>IF(S22&lt;=50,0,IF(S22&lt;=75,1,IF(S22&lt;=100,2,"Error")))</f>
        <v>0</v>
      </c>
      <c r="U22" s="54" t="s">
        <v>228</v>
      </c>
      <c r="V22" s="45"/>
      <c r="W22" s="45">
        <f>IF(V22="x",15,0)+IF(V23="x",5,0)+IF(V24="x",15,0)+IF(V25="x",10,0)+IF(V26="x",15,0)+IF(V27="x",10,0)+IF(V28="x",30,0)</f>
        <v>0</v>
      </c>
      <c r="X22" s="383">
        <f>IF(W22&lt;=50,0,IF(W22&lt;=75,1,IF(W22&lt;=100,2,"Error")))</f>
        <v>0</v>
      </c>
      <c r="Y22" s="54" t="s">
        <v>228</v>
      </c>
      <c r="Z22" s="45"/>
      <c r="AA22" s="45">
        <f>IF(Z22="x",15,0)+IF(Z23="x",5,0)+IF(Z24="x",15,0)+IF(Z25="x",10,0)+IF(Z26="x",15,0)+IF(Z27="x",10,0)+IF(Z28="x",30,0)</f>
        <v>0</v>
      </c>
      <c r="AB22" s="383">
        <f>IF(AA22&lt;=50,0,IF(AA22&lt;=75,1,IF(AA22&lt;=100,2,"Error")))</f>
        <v>0</v>
      </c>
      <c r="AC22" s="54" t="s">
        <v>228</v>
      </c>
      <c r="AD22" s="45"/>
      <c r="AE22" s="45">
        <f>IF(AD22="x",15,0)+IF(AD23="x",5,0)+IF(AD24="x",15,0)+IF(AD25="x",10,0)+IF(AD26="x",15,0)+IF(AD27="x",10,0)+IF(AD28="x",30,0)</f>
        <v>0</v>
      </c>
      <c r="AF22" s="383">
        <f>IF(AE22&lt;=50,0,IF(AE22&lt;=75,1,IF(AE22&lt;=100,2,"Error")))</f>
        <v>0</v>
      </c>
      <c r="AG22" s="54" t="s">
        <v>228</v>
      </c>
      <c r="AH22" s="45"/>
      <c r="AI22" s="45">
        <f>IF(AH22="x",15,0)+IF(AH23="x",5,0)+IF(AH24="x",15,0)+IF(AH25="x",10,0)+IF(AH26="x",15,0)+IF(AH27="x",10,0)+IF(AH28="x",30,0)</f>
        <v>0</v>
      </c>
      <c r="AJ22" s="383">
        <f>IF(AI22&lt;=50,0,IF(AI22&lt;=75,1,IF(AI22&lt;=100,2,"Error")))</f>
        <v>0</v>
      </c>
      <c r="AK22" s="54" t="s">
        <v>228</v>
      </c>
      <c r="AL22" s="45"/>
      <c r="AM22" s="45">
        <f>IF(AL22="x",15,0)+IF(AL23="x",5,0)+IF(AL24="x",15,0)+IF(AL25="x",10,0)+IF(AL26="x",15,0)+IF(AL27="x",10,0)+IF(AL28="x",30,0)</f>
        <v>0</v>
      </c>
      <c r="AN22" s="383">
        <f>IF(AM22&lt;=50,0,IF(AM22&lt;=75,1,IF(AM22&lt;=100,2,"Error")))</f>
        <v>0</v>
      </c>
      <c r="AO22" s="54" t="s">
        <v>228</v>
      </c>
      <c r="AP22" s="45"/>
      <c r="AQ22" s="45">
        <f>IF(AP22="x",15,0)+IF(AP23="x",5,0)+IF(AP24="x",15,0)+IF(AP25="x",10,0)+IF(AP26="x",15,0)+IF(AP27="x",10,0)+IF(AP28="x",30,0)</f>
        <v>0</v>
      </c>
      <c r="AR22" s="383">
        <f>IF(AQ22&lt;=50,0,IF(AQ22&lt;=75,1,IF(AQ22&lt;=100,2,"Error")))</f>
        <v>0</v>
      </c>
      <c r="AS22" s="54" t="s">
        <v>228</v>
      </c>
      <c r="AT22" s="45" t="s">
        <v>423</v>
      </c>
      <c r="AU22" s="45">
        <f>IF(AT22="x",15,0)+IF(AT23="x",5,0)+IF(AT24="x",15,0)+IF(AT25="x",10,0)+IF(AT26="x",15,0)+IF(AT27="x",10,0)+IF(AT28="x",30,0)</f>
        <v>85</v>
      </c>
      <c r="AV22" s="383">
        <f>IF(AU22&lt;=50,0,IF(AU22&lt;=75,1,IF(AU22&lt;=100,2,"Error")))</f>
        <v>2</v>
      </c>
      <c r="AW22" s="54" t="s">
        <v>228</v>
      </c>
      <c r="AX22" s="45"/>
      <c r="AY22" s="45">
        <f>IF(AX22="x",15,0)+IF(AX23="x",5,0)+IF(AX24="x",15,0)+IF(AX25="x",10,0)+IF(AX26="x",15,0)+IF(AX27="x",10,0)+IF(AX28="x",30,0)</f>
        <v>0</v>
      </c>
      <c r="AZ22" s="383">
        <f>IF(AY22&lt;=50,0,IF(AY22&lt;=75,1,IF(AY22&lt;=100,2,"Error")))</f>
        <v>0</v>
      </c>
      <c r="BA22" s="54" t="s">
        <v>228</v>
      </c>
      <c r="BB22" s="45"/>
      <c r="BC22" s="45">
        <f>IF(BB22="x",15,0)+IF(BB23="x",5,0)+IF(BB24="x",15,0)+IF(BB25="x",10,0)+IF(BB26="x",15,0)+IF(BB27="x",10,0)+IF(BB28="x",30,0)</f>
        <v>0</v>
      </c>
      <c r="BD22" s="383">
        <f>IF(BC22&lt;=50,0,IF(BC22&lt;=75,1,IF(BC22&lt;=100,2,"Error")))</f>
        <v>0</v>
      </c>
      <c r="BE22" s="54" t="s">
        <v>228</v>
      </c>
      <c r="BF22" s="45"/>
      <c r="BG22" s="45">
        <f>IF(BF22="x",15,0)+IF(BF23="x",5,0)+IF(BF24="x",15,0)+IF(BF25="x",10,0)+IF(BF26="x",15,0)+IF(BF27="x",10,0)+IF(BF28="x",30,0)</f>
        <v>0</v>
      </c>
      <c r="BH22" s="383">
        <f>IF(BG22&lt;=50,0,IF(BG22&lt;=75,1,IF(BG22&lt;=100,2,"Error")))</f>
        <v>0</v>
      </c>
      <c r="BI22" s="54" t="s">
        <v>228</v>
      </c>
      <c r="BJ22" s="45" t="s">
        <v>423</v>
      </c>
      <c r="BK22" s="45">
        <f>IF(BJ22="x",15,0)+IF(BJ23="x",5,0)+IF(BJ24="x",15,0)+IF(BJ25="x",10,0)+IF(BJ26="x",15,0)+IF(BJ27="x",10,0)+IF(BJ28="x",30,0)</f>
        <v>85</v>
      </c>
      <c r="BL22" s="383">
        <f>IF(BK22&lt;=50,0,IF(BK22&lt;=75,1,IF(BK22&lt;=100,2,"Error")))</f>
        <v>2</v>
      </c>
      <c r="BM22" s="54" t="s">
        <v>228</v>
      </c>
      <c r="BN22" s="45" t="s">
        <v>423</v>
      </c>
      <c r="BO22" s="45">
        <f>IF(BN22="x",15,0)+IF(BN23="x",5,0)+IF(BN24="x",15,0)+IF(BN25="x",10,0)+IF(BN26="x",15,0)+IF(BN27="x",10,0)+IF(BN28="x",30,0)</f>
        <v>85</v>
      </c>
      <c r="BP22" s="383">
        <f>IF(BO22&lt;=50,0,IF(BO22&lt;=75,1,IF(BO22&lt;=100,2,"Error")))</f>
        <v>2</v>
      </c>
      <c r="BQ22" s="54" t="s">
        <v>228</v>
      </c>
      <c r="BR22" s="45"/>
      <c r="BS22" s="45">
        <f>IF(BR22="x",15,0)+IF(BR23="x",5,0)+IF(BR24="x",15,0)+IF(BR25="x",10,0)+IF(BR26="x",15,0)+IF(BR27="x",10,0)+IF(BR28="x",30,0)</f>
        <v>0</v>
      </c>
      <c r="BT22" s="383">
        <f>IF(BS22&lt;=50,0,IF(BS22&lt;=75,1,IF(BS22&lt;=100,2,"Error")))</f>
        <v>0</v>
      </c>
      <c r="BU22" s="54" t="s">
        <v>228</v>
      </c>
      <c r="BV22" s="45"/>
      <c r="BW22" s="45">
        <f>IF(BV22="x",15,0)+IF(BV23="x",5,0)+IF(BV24="x",15,0)+IF(BV25="x",10,0)+IF(BV26="x",15,0)+IF(BV27="x",10,0)+IF(BV28="x",30,0)</f>
        <v>0</v>
      </c>
      <c r="BX22" s="383">
        <f>IF(BW22&lt;=50,0,IF(BW22&lt;=75,1,IF(BW22&lt;=100,2,"Error")))</f>
        <v>0</v>
      </c>
      <c r="BY22" s="54" t="s">
        <v>228</v>
      </c>
      <c r="BZ22" s="45"/>
      <c r="CA22" s="45">
        <f>IF(BZ22="x",15,0)+IF(BZ23="x",5,0)+IF(BZ24="x",15,0)+IF(BZ25="x",10,0)+IF(BZ26="x",15,0)+IF(BZ27="x",10,0)+IF(BZ28="x",30,0)</f>
        <v>0</v>
      </c>
      <c r="CB22" s="383">
        <f>IF(CA22&lt;=50,0,IF(CA22&lt;=75,1,IF(CA22&lt;=100,2,"Error")))</f>
        <v>0</v>
      </c>
      <c r="CC22" s="54" t="s">
        <v>228</v>
      </c>
      <c r="CD22" s="45"/>
      <c r="CE22" s="45">
        <f>IF(CD22="x",15,0)+IF(CD23="x",5,0)+IF(CD24="x",15,0)+IF(CD25="x",10,0)+IF(CD26="x",15,0)+IF(CD27="x",10,0)+IF(CD28="x",30,0)</f>
        <v>0</v>
      </c>
      <c r="CF22" s="383">
        <f>IF(CE22&lt;=50,0,IF(CE22&lt;=75,1,IF(CE22&lt;=100,2,"Error")))</f>
        <v>0</v>
      </c>
      <c r="CG22" s="54" t="s">
        <v>228</v>
      </c>
      <c r="CH22" s="45"/>
      <c r="CI22" s="45">
        <f>IF(CH22="x",15,0)+IF(CH23="x",5,0)+IF(CH24="x",15,0)+IF(CH25="x",10,0)+IF(CH26="x",15,0)+IF(CH27="x",10,0)+IF(CH28="x",30,0)</f>
        <v>0</v>
      </c>
      <c r="CJ22" s="383">
        <f>IF(CI22&lt;=50,0,IF(CI22&lt;=75,1,IF(CI22&lt;=100,2,"Error")))</f>
        <v>0</v>
      </c>
      <c r="CK22" s="54" t="s">
        <v>228</v>
      </c>
      <c r="CL22" s="45"/>
      <c r="CM22" s="45">
        <f>IF(CL22="x",15,0)+IF(CL23="x",5,0)+IF(CL24="x",15,0)+IF(CL25="x",10,0)+IF(CL26="x",15,0)+IF(CL27="x",10,0)+IF(CL28="x",30,0)</f>
        <v>0</v>
      </c>
      <c r="CN22" s="383">
        <f>IF(CM22&lt;=50,0,IF(CM22&lt;=75,1,IF(CM22&lt;=100,2,"Error")))</f>
        <v>0</v>
      </c>
    </row>
    <row r="23" spans="1:92" ht="22.5" x14ac:dyDescent="0.25">
      <c r="A23" s="54" t="s">
        <v>229</v>
      </c>
      <c r="B23" s="45"/>
      <c r="C23" s="54"/>
      <c r="D23" s="383"/>
      <c r="E23" s="54" t="s">
        <v>229</v>
      </c>
      <c r="F23" s="45"/>
      <c r="G23" s="54"/>
      <c r="H23" s="383"/>
      <c r="I23" s="54" t="s">
        <v>229</v>
      </c>
      <c r="J23" s="45"/>
      <c r="K23" s="54"/>
      <c r="L23" s="383"/>
      <c r="M23" s="54" t="s">
        <v>229</v>
      </c>
      <c r="N23" s="45"/>
      <c r="O23" s="54"/>
      <c r="P23" s="402"/>
      <c r="Q23" s="54" t="s">
        <v>229</v>
      </c>
      <c r="R23" s="45"/>
      <c r="S23" s="54"/>
      <c r="T23" s="383"/>
      <c r="U23" s="54" t="s">
        <v>229</v>
      </c>
      <c r="V23" s="45"/>
      <c r="W23" s="54"/>
      <c r="X23" s="383"/>
      <c r="Y23" s="54" t="s">
        <v>229</v>
      </c>
      <c r="Z23" s="45"/>
      <c r="AA23" s="54"/>
      <c r="AB23" s="383"/>
      <c r="AC23" s="54" t="s">
        <v>229</v>
      </c>
      <c r="AD23" s="45"/>
      <c r="AE23" s="54"/>
      <c r="AF23" s="383"/>
      <c r="AG23" s="54" t="s">
        <v>229</v>
      </c>
      <c r="AH23" s="45"/>
      <c r="AI23" s="54"/>
      <c r="AJ23" s="383"/>
      <c r="AK23" s="54" t="s">
        <v>229</v>
      </c>
      <c r="AL23" s="45"/>
      <c r="AM23" s="54"/>
      <c r="AN23" s="383"/>
      <c r="AO23" s="54" t="s">
        <v>229</v>
      </c>
      <c r="AP23" s="45"/>
      <c r="AQ23" s="54"/>
      <c r="AR23" s="383"/>
      <c r="AS23" s="54" t="s">
        <v>229</v>
      </c>
      <c r="AT23" s="45" t="s">
        <v>423</v>
      </c>
      <c r="AU23" s="54"/>
      <c r="AV23" s="383"/>
      <c r="AW23" s="54" t="s">
        <v>229</v>
      </c>
      <c r="AX23" s="45"/>
      <c r="AY23" s="54"/>
      <c r="AZ23" s="383"/>
      <c r="BA23" s="54" t="s">
        <v>229</v>
      </c>
      <c r="BB23" s="45"/>
      <c r="BC23" s="54"/>
      <c r="BD23" s="383"/>
      <c r="BE23" s="54" t="s">
        <v>229</v>
      </c>
      <c r="BF23" s="45"/>
      <c r="BG23" s="54"/>
      <c r="BH23" s="383"/>
      <c r="BI23" s="54" t="s">
        <v>229</v>
      </c>
      <c r="BJ23" s="45" t="s">
        <v>423</v>
      </c>
      <c r="BK23" s="54"/>
      <c r="BL23" s="383"/>
      <c r="BM23" s="54" t="s">
        <v>229</v>
      </c>
      <c r="BN23" s="45" t="s">
        <v>423</v>
      </c>
      <c r="BO23" s="54"/>
      <c r="BP23" s="383"/>
      <c r="BQ23" s="54" t="s">
        <v>229</v>
      </c>
      <c r="BR23" s="45"/>
      <c r="BS23" s="54"/>
      <c r="BT23" s="383"/>
      <c r="BU23" s="54" t="s">
        <v>229</v>
      </c>
      <c r="BV23" s="45"/>
      <c r="BW23" s="54"/>
      <c r="BX23" s="383"/>
      <c r="BY23" s="54" t="s">
        <v>229</v>
      </c>
      <c r="BZ23" s="45"/>
      <c r="CA23" s="54"/>
      <c r="CB23" s="383"/>
      <c r="CC23" s="54" t="s">
        <v>229</v>
      </c>
      <c r="CD23" s="45"/>
      <c r="CE23" s="54"/>
      <c r="CF23" s="383"/>
      <c r="CG23" s="54" t="s">
        <v>229</v>
      </c>
      <c r="CH23" s="45"/>
      <c r="CI23" s="54"/>
      <c r="CJ23" s="383"/>
      <c r="CK23" s="54" t="s">
        <v>229</v>
      </c>
      <c r="CL23" s="45"/>
      <c r="CM23" s="54"/>
      <c r="CN23" s="383"/>
    </row>
    <row r="24" spans="1:92" x14ac:dyDescent="0.25">
      <c r="A24" s="54" t="s">
        <v>230</v>
      </c>
      <c r="B24" s="45"/>
      <c r="C24" s="54"/>
      <c r="D24" s="383"/>
      <c r="E24" s="54" t="s">
        <v>230</v>
      </c>
      <c r="F24" s="45"/>
      <c r="G24" s="54"/>
      <c r="H24" s="383"/>
      <c r="I24" s="54" t="s">
        <v>230</v>
      </c>
      <c r="J24" s="45"/>
      <c r="K24" s="54"/>
      <c r="L24" s="383"/>
      <c r="M24" s="54" t="s">
        <v>230</v>
      </c>
      <c r="N24" s="45"/>
      <c r="O24" s="54"/>
      <c r="P24" s="402"/>
      <c r="Q24" s="54" t="s">
        <v>230</v>
      </c>
      <c r="R24" s="45"/>
      <c r="S24" s="54"/>
      <c r="T24" s="383"/>
      <c r="U24" s="54" t="s">
        <v>230</v>
      </c>
      <c r="V24" s="45"/>
      <c r="W24" s="54"/>
      <c r="X24" s="383"/>
      <c r="Y24" s="54" t="s">
        <v>230</v>
      </c>
      <c r="Z24" s="45"/>
      <c r="AA24" s="54"/>
      <c r="AB24" s="383"/>
      <c r="AC24" s="54" t="s">
        <v>230</v>
      </c>
      <c r="AD24" s="45"/>
      <c r="AE24" s="54"/>
      <c r="AF24" s="383"/>
      <c r="AG24" s="54" t="s">
        <v>230</v>
      </c>
      <c r="AH24" s="45"/>
      <c r="AI24" s="54"/>
      <c r="AJ24" s="383"/>
      <c r="AK24" s="54" t="s">
        <v>230</v>
      </c>
      <c r="AL24" s="45"/>
      <c r="AM24" s="54"/>
      <c r="AN24" s="383"/>
      <c r="AO24" s="54" t="s">
        <v>230</v>
      </c>
      <c r="AP24" s="45"/>
      <c r="AQ24" s="54"/>
      <c r="AR24" s="383"/>
      <c r="AS24" s="54" t="s">
        <v>230</v>
      </c>
      <c r="AT24" s="45"/>
      <c r="AU24" s="54"/>
      <c r="AV24" s="383"/>
      <c r="AW24" s="54" t="s">
        <v>230</v>
      </c>
      <c r="AX24" s="45"/>
      <c r="AY24" s="54"/>
      <c r="AZ24" s="383"/>
      <c r="BA24" s="54" t="s">
        <v>230</v>
      </c>
      <c r="BB24" s="45"/>
      <c r="BC24" s="54"/>
      <c r="BD24" s="383"/>
      <c r="BE24" s="54" t="s">
        <v>230</v>
      </c>
      <c r="BF24" s="45"/>
      <c r="BG24" s="54"/>
      <c r="BH24" s="383"/>
      <c r="BI24" s="54" t="s">
        <v>230</v>
      </c>
      <c r="BJ24" s="45"/>
      <c r="BK24" s="54"/>
      <c r="BL24" s="383"/>
      <c r="BM24" s="54" t="s">
        <v>230</v>
      </c>
      <c r="BN24" s="45"/>
      <c r="BO24" s="54"/>
      <c r="BP24" s="383"/>
      <c r="BQ24" s="54" t="s">
        <v>230</v>
      </c>
      <c r="BR24" s="45"/>
      <c r="BS24" s="54"/>
      <c r="BT24" s="383"/>
      <c r="BU24" s="54" t="s">
        <v>230</v>
      </c>
      <c r="BV24" s="45"/>
      <c r="BW24" s="54"/>
      <c r="BX24" s="383"/>
      <c r="BY24" s="54" t="s">
        <v>230</v>
      </c>
      <c r="BZ24" s="45"/>
      <c r="CA24" s="54"/>
      <c r="CB24" s="383"/>
      <c r="CC24" s="54" t="s">
        <v>230</v>
      </c>
      <c r="CD24" s="45"/>
      <c r="CE24" s="54"/>
      <c r="CF24" s="383"/>
      <c r="CG24" s="54" t="s">
        <v>230</v>
      </c>
      <c r="CH24" s="45"/>
      <c r="CI24" s="54"/>
      <c r="CJ24" s="383"/>
      <c r="CK24" s="54" t="s">
        <v>230</v>
      </c>
      <c r="CL24" s="45"/>
      <c r="CM24" s="54"/>
      <c r="CN24" s="383"/>
    </row>
    <row r="25" spans="1:92" x14ac:dyDescent="0.25">
      <c r="A25" s="54" t="s">
        <v>231</v>
      </c>
      <c r="B25" s="45"/>
      <c r="C25" s="54"/>
      <c r="D25" s="383"/>
      <c r="E25" s="54" t="s">
        <v>231</v>
      </c>
      <c r="F25" s="45"/>
      <c r="G25" s="54"/>
      <c r="H25" s="383"/>
      <c r="I25" s="54" t="s">
        <v>231</v>
      </c>
      <c r="J25" s="45"/>
      <c r="K25" s="54"/>
      <c r="L25" s="383"/>
      <c r="M25" s="54" t="s">
        <v>231</v>
      </c>
      <c r="N25" s="45"/>
      <c r="O25" s="54"/>
      <c r="P25" s="402"/>
      <c r="Q25" s="54" t="s">
        <v>231</v>
      </c>
      <c r="R25" s="45"/>
      <c r="S25" s="54"/>
      <c r="T25" s="383"/>
      <c r="U25" s="54" t="s">
        <v>231</v>
      </c>
      <c r="V25" s="45"/>
      <c r="W25" s="54"/>
      <c r="X25" s="383"/>
      <c r="Y25" s="54" t="s">
        <v>231</v>
      </c>
      <c r="Z25" s="45"/>
      <c r="AA25" s="54"/>
      <c r="AB25" s="383"/>
      <c r="AC25" s="54" t="s">
        <v>231</v>
      </c>
      <c r="AD25" s="45"/>
      <c r="AE25" s="54"/>
      <c r="AF25" s="383"/>
      <c r="AG25" s="54" t="s">
        <v>231</v>
      </c>
      <c r="AH25" s="45"/>
      <c r="AI25" s="54"/>
      <c r="AJ25" s="383"/>
      <c r="AK25" s="54" t="s">
        <v>231</v>
      </c>
      <c r="AL25" s="45"/>
      <c r="AM25" s="54"/>
      <c r="AN25" s="383"/>
      <c r="AO25" s="54" t="s">
        <v>231</v>
      </c>
      <c r="AP25" s="45"/>
      <c r="AQ25" s="54"/>
      <c r="AR25" s="383"/>
      <c r="AS25" s="54" t="s">
        <v>231</v>
      </c>
      <c r="AT25" s="45" t="s">
        <v>423</v>
      </c>
      <c r="AU25" s="54"/>
      <c r="AV25" s="383"/>
      <c r="AW25" s="54" t="s">
        <v>231</v>
      </c>
      <c r="AX25" s="45"/>
      <c r="AY25" s="54"/>
      <c r="AZ25" s="383"/>
      <c r="BA25" s="54" t="s">
        <v>231</v>
      </c>
      <c r="BB25" s="45"/>
      <c r="BC25" s="54"/>
      <c r="BD25" s="383"/>
      <c r="BE25" s="54" t="s">
        <v>231</v>
      </c>
      <c r="BF25" s="45"/>
      <c r="BG25" s="54"/>
      <c r="BH25" s="383"/>
      <c r="BI25" s="54" t="s">
        <v>231</v>
      </c>
      <c r="BJ25" s="45" t="s">
        <v>423</v>
      </c>
      <c r="BK25" s="54"/>
      <c r="BL25" s="383"/>
      <c r="BM25" s="54" t="s">
        <v>231</v>
      </c>
      <c r="BN25" s="45" t="s">
        <v>423</v>
      </c>
      <c r="BO25" s="54"/>
      <c r="BP25" s="383"/>
      <c r="BQ25" s="54" t="s">
        <v>231</v>
      </c>
      <c r="BR25" s="45"/>
      <c r="BS25" s="54"/>
      <c r="BT25" s="383"/>
      <c r="BU25" s="54" t="s">
        <v>231</v>
      </c>
      <c r="BV25" s="45"/>
      <c r="BW25" s="54"/>
      <c r="BX25" s="383"/>
      <c r="BY25" s="54" t="s">
        <v>231</v>
      </c>
      <c r="BZ25" s="45"/>
      <c r="CA25" s="54"/>
      <c r="CB25" s="383"/>
      <c r="CC25" s="54" t="s">
        <v>231</v>
      </c>
      <c r="CD25" s="45"/>
      <c r="CE25" s="54"/>
      <c r="CF25" s="383"/>
      <c r="CG25" s="54" t="s">
        <v>231</v>
      </c>
      <c r="CH25" s="45"/>
      <c r="CI25" s="54"/>
      <c r="CJ25" s="383"/>
      <c r="CK25" s="54" t="s">
        <v>231</v>
      </c>
      <c r="CL25" s="45"/>
      <c r="CM25" s="54"/>
      <c r="CN25" s="383"/>
    </row>
    <row r="26" spans="1:92" ht="22.5" x14ac:dyDescent="0.25">
      <c r="A26" s="54" t="s">
        <v>232</v>
      </c>
      <c r="B26" s="45"/>
      <c r="C26" s="54"/>
      <c r="D26" s="383"/>
      <c r="E26" s="54" t="s">
        <v>232</v>
      </c>
      <c r="F26" s="45"/>
      <c r="G26" s="54"/>
      <c r="H26" s="383"/>
      <c r="I26" s="54" t="s">
        <v>232</v>
      </c>
      <c r="J26" s="45"/>
      <c r="K26" s="54"/>
      <c r="L26" s="383"/>
      <c r="M26" s="54" t="s">
        <v>232</v>
      </c>
      <c r="N26" s="45"/>
      <c r="O26" s="54"/>
      <c r="P26" s="402"/>
      <c r="Q26" s="54" t="s">
        <v>232</v>
      </c>
      <c r="R26" s="45"/>
      <c r="S26" s="54"/>
      <c r="T26" s="383"/>
      <c r="U26" s="54" t="s">
        <v>232</v>
      </c>
      <c r="V26" s="45"/>
      <c r="W26" s="54"/>
      <c r="X26" s="383"/>
      <c r="Y26" s="54" t="s">
        <v>232</v>
      </c>
      <c r="Z26" s="45"/>
      <c r="AA26" s="54"/>
      <c r="AB26" s="383"/>
      <c r="AC26" s="54" t="s">
        <v>232</v>
      </c>
      <c r="AD26" s="45"/>
      <c r="AE26" s="54"/>
      <c r="AF26" s="383"/>
      <c r="AG26" s="54" t="s">
        <v>232</v>
      </c>
      <c r="AH26" s="45"/>
      <c r="AI26" s="54"/>
      <c r="AJ26" s="383"/>
      <c r="AK26" s="54" t="s">
        <v>232</v>
      </c>
      <c r="AL26" s="45"/>
      <c r="AM26" s="54"/>
      <c r="AN26" s="383"/>
      <c r="AO26" s="54" t="s">
        <v>232</v>
      </c>
      <c r="AP26" s="45"/>
      <c r="AQ26" s="54"/>
      <c r="AR26" s="383"/>
      <c r="AS26" s="54" t="s">
        <v>232</v>
      </c>
      <c r="AT26" s="45" t="s">
        <v>423</v>
      </c>
      <c r="AU26" s="54"/>
      <c r="AV26" s="383"/>
      <c r="AW26" s="54" t="s">
        <v>232</v>
      </c>
      <c r="AX26" s="45"/>
      <c r="AY26" s="54"/>
      <c r="AZ26" s="383"/>
      <c r="BA26" s="54" t="s">
        <v>232</v>
      </c>
      <c r="BB26" s="45"/>
      <c r="BC26" s="54"/>
      <c r="BD26" s="383"/>
      <c r="BE26" s="54" t="s">
        <v>232</v>
      </c>
      <c r="BF26" s="45"/>
      <c r="BG26" s="54"/>
      <c r="BH26" s="383"/>
      <c r="BI26" s="54" t="s">
        <v>232</v>
      </c>
      <c r="BJ26" s="45" t="s">
        <v>423</v>
      </c>
      <c r="BK26" s="54"/>
      <c r="BL26" s="383"/>
      <c r="BM26" s="54" t="s">
        <v>232</v>
      </c>
      <c r="BN26" s="45" t="s">
        <v>423</v>
      </c>
      <c r="BO26" s="54"/>
      <c r="BP26" s="383"/>
      <c r="BQ26" s="54" t="s">
        <v>232</v>
      </c>
      <c r="BR26" s="45"/>
      <c r="BS26" s="54"/>
      <c r="BT26" s="383"/>
      <c r="BU26" s="54" t="s">
        <v>232</v>
      </c>
      <c r="BV26" s="45"/>
      <c r="BW26" s="54"/>
      <c r="BX26" s="383"/>
      <c r="BY26" s="54" t="s">
        <v>232</v>
      </c>
      <c r="BZ26" s="45"/>
      <c r="CA26" s="54"/>
      <c r="CB26" s="383"/>
      <c r="CC26" s="54" t="s">
        <v>232</v>
      </c>
      <c r="CD26" s="45"/>
      <c r="CE26" s="54"/>
      <c r="CF26" s="383"/>
      <c r="CG26" s="54" t="s">
        <v>232</v>
      </c>
      <c r="CH26" s="45"/>
      <c r="CI26" s="54"/>
      <c r="CJ26" s="383"/>
      <c r="CK26" s="54" t="s">
        <v>232</v>
      </c>
      <c r="CL26" s="45"/>
      <c r="CM26" s="54"/>
      <c r="CN26" s="383"/>
    </row>
    <row r="27" spans="1:92" ht="22.5" x14ac:dyDescent="0.25">
      <c r="A27" s="54" t="s">
        <v>233</v>
      </c>
      <c r="B27" s="45"/>
      <c r="C27" s="54"/>
      <c r="D27" s="383"/>
      <c r="E27" s="54" t="s">
        <v>233</v>
      </c>
      <c r="F27" s="45"/>
      <c r="G27" s="54"/>
      <c r="H27" s="383"/>
      <c r="I27" s="54" t="s">
        <v>233</v>
      </c>
      <c r="J27" s="45"/>
      <c r="K27" s="54"/>
      <c r="L27" s="383"/>
      <c r="M27" s="54" t="s">
        <v>233</v>
      </c>
      <c r="N27" s="45"/>
      <c r="O27" s="54"/>
      <c r="P27" s="402"/>
      <c r="Q27" s="54" t="s">
        <v>233</v>
      </c>
      <c r="R27" s="45"/>
      <c r="S27" s="54"/>
      <c r="T27" s="383"/>
      <c r="U27" s="54" t="s">
        <v>233</v>
      </c>
      <c r="V27" s="45"/>
      <c r="W27" s="54"/>
      <c r="X27" s="383"/>
      <c r="Y27" s="54" t="s">
        <v>233</v>
      </c>
      <c r="Z27" s="45"/>
      <c r="AA27" s="54"/>
      <c r="AB27" s="383"/>
      <c r="AC27" s="54" t="s">
        <v>233</v>
      </c>
      <c r="AD27" s="45"/>
      <c r="AE27" s="54"/>
      <c r="AF27" s="383"/>
      <c r="AG27" s="54" t="s">
        <v>233</v>
      </c>
      <c r="AH27" s="45"/>
      <c r="AI27" s="54"/>
      <c r="AJ27" s="383"/>
      <c r="AK27" s="54" t="s">
        <v>233</v>
      </c>
      <c r="AL27" s="45"/>
      <c r="AM27" s="54"/>
      <c r="AN27" s="383"/>
      <c r="AO27" s="54" t="s">
        <v>233</v>
      </c>
      <c r="AP27" s="45"/>
      <c r="AQ27" s="54"/>
      <c r="AR27" s="383"/>
      <c r="AS27" s="54" t="s">
        <v>233</v>
      </c>
      <c r="AT27" s="45" t="s">
        <v>423</v>
      </c>
      <c r="AU27" s="54"/>
      <c r="AV27" s="383"/>
      <c r="AW27" s="54" t="s">
        <v>233</v>
      </c>
      <c r="AX27" s="45"/>
      <c r="AY27" s="54"/>
      <c r="AZ27" s="383"/>
      <c r="BA27" s="54" t="s">
        <v>233</v>
      </c>
      <c r="BB27" s="45"/>
      <c r="BC27" s="54"/>
      <c r="BD27" s="383"/>
      <c r="BE27" s="54" t="s">
        <v>233</v>
      </c>
      <c r="BF27" s="45"/>
      <c r="BG27" s="54"/>
      <c r="BH27" s="383"/>
      <c r="BI27" s="54" t="s">
        <v>233</v>
      </c>
      <c r="BJ27" s="45" t="s">
        <v>423</v>
      </c>
      <c r="BK27" s="54"/>
      <c r="BL27" s="383"/>
      <c r="BM27" s="54" t="s">
        <v>233</v>
      </c>
      <c r="BN27" s="45" t="s">
        <v>423</v>
      </c>
      <c r="BO27" s="54"/>
      <c r="BP27" s="383"/>
      <c r="BQ27" s="54" t="s">
        <v>233</v>
      </c>
      <c r="BR27" s="45"/>
      <c r="BS27" s="54"/>
      <c r="BT27" s="383"/>
      <c r="BU27" s="54" t="s">
        <v>233</v>
      </c>
      <c r="BV27" s="45"/>
      <c r="BW27" s="54"/>
      <c r="BX27" s="383"/>
      <c r="BY27" s="54" t="s">
        <v>233</v>
      </c>
      <c r="BZ27" s="45"/>
      <c r="CA27" s="54"/>
      <c r="CB27" s="383"/>
      <c r="CC27" s="54" t="s">
        <v>233</v>
      </c>
      <c r="CD27" s="45"/>
      <c r="CE27" s="54"/>
      <c r="CF27" s="383"/>
      <c r="CG27" s="54" t="s">
        <v>233</v>
      </c>
      <c r="CH27" s="45"/>
      <c r="CI27" s="54"/>
      <c r="CJ27" s="383"/>
      <c r="CK27" s="54" t="s">
        <v>233</v>
      </c>
      <c r="CL27" s="45"/>
      <c r="CM27" s="54"/>
      <c r="CN27" s="383"/>
    </row>
    <row r="28" spans="1:92" ht="22.5" x14ac:dyDescent="0.25">
      <c r="A28" s="54" t="s">
        <v>234</v>
      </c>
      <c r="B28" s="45"/>
      <c r="C28" s="54"/>
      <c r="D28" s="383"/>
      <c r="E28" s="54" t="s">
        <v>234</v>
      </c>
      <c r="F28" s="45"/>
      <c r="G28" s="54"/>
      <c r="H28" s="383"/>
      <c r="I28" s="54" t="s">
        <v>234</v>
      </c>
      <c r="J28" s="45"/>
      <c r="K28" s="54"/>
      <c r="L28" s="383"/>
      <c r="M28" s="54" t="s">
        <v>234</v>
      </c>
      <c r="N28" s="45"/>
      <c r="O28" s="54"/>
      <c r="P28" s="403"/>
      <c r="Q28" s="54" t="s">
        <v>234</v>
      </c>
      <c r="R28" s="45"/>
      <c r="S28" s="54"/>
      <c r="T28" s="383"/>
      <c r="U28" s="54" t="s">
        <v>234</v>
      </c>
      <c r="V28" s="45"/>
      <c r="W28" s="54"/>
      <c r="X28" s="383"/>
      <c r="Y28" s="54" t="s">
        <v>234</v>
      </c>
      <c r="Z28" s="45"/>
      <c r="AA28" s="54"/>
      <c r="AB28" s="383"/>
      <c r="AC28" s="54" t="s">
        <v>234</v>
      </c>
      <c r="AD28" s="45"/>
      <c r="AE28" s="54"/>
      <c r="AF28" s="383"/>
      <c r="AG28" s="54" t="s">
        <v>234</v>
      </c>
      <c r="AH28" s="45"/>
      <c r="AI28" s="54"/>
      <c r="AJ28" s="383"/>
      <c r="AK28" s="54" t="s">
        <v>234</v>
      </c>
      <c r="AL28" s="45"/>
      <c r="AM28" s="54"/>
      <c r="AN28" s="383"/>
      <c r="AO28" s="54" t="s">
        <v>234</v>
      </c>
      <c r="AP28" s="45"/>
      <c r="AQ28" s="54"/>
      <c r="AR28" s="383"/>
      <c r="AS28" s="54" t="s">
        <v>234</v>
      </c>
      <c r="AT28" s="45" t="s">
        <v>423</v>
      </c>
      <c r="AU28" s="54"/>
      <c r="AV28" s="383"/>
      <c r="AW28" s="54" t="s">
        <v>234</v>
      </c>
      <c r="AX28" s="45"/>
      <c r="AY28" s="54"/>
      <c r="AZ28" s="383"/>
      <c r="BA28" s="54" t="s">
        <v>234</v>
      </c>
      <c r="BB28" s="45"/>
      <c r="BC28" s="54"/>
      <c r="BD28" s="383"/>
      <c r="BE28" s="54" t="s">
        <v>234</v>
      </c>
      <c r="BF28" s="45"/>
      <c r="BG28" s="54"/>
      <c r="BH28" s="383"/>
      <c r="BI28" s="54" t="s">
        <v>234</v>
      </c>
      <c r="BJ28" s="45" t="s">
        <v>423</v>
      </c>
      <c r="BK28" s="54"/>
      <c r="BL28" s="383"/>
      <c r="BM28" s="54" t="s">
        <v>234</v>
      </c>
      <c r="BN28" s="45" t="s">
        <v>423</v>
      </c>
      <c r="BO28" s="54"/>
      <c r="BP28" s="383"/>
      <c r="BQ28" s="54" t="s">
        <v>234</v>
      </c>
      <c r="BR28" s="45"/>
      <c r="BS28" s="54"/>
      <c r="BT28" s="383"/>
      <c r="BU28" s="54" t="s">
        <v>234</v>
      </c>
      <c r="BV28" s="45"/>
      <c r="BW28" s="54"/>
      <c r="BX28" s="383"/>
      <c r="BY28" s="54" t="s">
        <v>234</v>
      </c>
      <c r="BZ28" s="45"/>
      <c r="CA28" s="54"/>
      <c r="CB28" s="383"/>
      <c r="CC28" s="54" t="s">
        <v>234</v>
      </c>
      <c r="CD28" s="45"/>
      <c r="CE28" s="54"/>
      <c r="CF28" s="383"/>
      <c r="CG28" s="54" t="s">
        <v>234</v>
      </c>
      <c r="CH28" s="45"/>
      <c r="CI28" s="54"/>
      <c r="CJ28" s="383"/>
      <c r="CK28" s="54" t="s">
        <v>234</v>
      </c>
      <c r="CL28" s="45"/>
      <c r="CM28" s="54"/>
      <c r="CN28" s="383"/>
    </row>
    <row r="29" spans="1:92" x14ac:dyDescent="0.25">
      <c r="A29" s="87" t="s">
        <v>402</v>
      </c>
      <c r="B29" s="388">
        <f>IF('Mapa de Riesgos y Oportunidades'!$C$9="Oportunidad","NO APLICA",'Mapa de Riesgos y Oportunidades'!M12)</f>
        <v>0</v>
      </c>
      <c r="C29" s="388"/>
      <c r="D29" s="389"/>
      <c r="E29" s="89" t="s">
        <v>402</v>
      </c>
      <c r="F29" s="390">
        <f>IF('Mapa de Riesgos y Oportunidades'!$C$14="Oportunidad","NO APLICA",'Mapa de Riesgos y Oportunidades'!M17)</f>
        <v>0</v>
      </c>
      <c r="G29" s="390"/>
      <c r="H29" s="391"/>
      <c r="I29" s="87" t="s">
        <v>402</v>
      </c>
      <c r="J29" s="388">
        <f>IF('Mapa de Riesgos y Oportunidades'!$C$19="Oportunidad","NO APLICA",'Mapa de Riesgos y Oportunidades'!M22)</f>
        <v>0</v>
      </c>
      <c r="K29" s="388"/>
      <c r="L29" s="389"/>
      <c r="M29" s="89" t="s">
        <v>402</v>
      </c>
      <c r="N29" s="390">
        <f>IF('Mapa de Riesgos y Oportunidades'!$C$24="Oportunidad","NO APLICA",'Mapa de Riesgos y Oportunidades'!M27)</f>
        <v>0</v>
      </c>
      <c r="O29" s="390"/>
      <c r="P29" s="391"/>
      <c r="Q29" s="87" t="s">
        <v>402</v>
      </c>
      <c r="R29" s="394">
        <f>IF('Mapa de Riesgos y Oportunidades'!$C$29="Oportunidad","NO APLICA",'Mapa de Riesgos y Oportunidades'!M32)</f>
        <v>0</v>
      </c>
      <c r="S29" s="394"/>
      <c r="T29" s="394"/>
      <c r="U29" s="89" t="s">
        <v>402</v>
      </c>
      <c r="V29" s="399">
        <f>IF('Mapa de Riesgos y Oportunidades'!$C$34="Oportunidad","NO APLICA",'Mapa de Riesgos y Oportunidades'!M37)</f>
        <v>0</v>
      </c>
      <c r="W29" s="399"/>
      <c r="X29" s="399"/>
      <c r="Y29" s="87" t="s">
        <v>402</v>
      </c>
      <c r="Z29" s="394">
        <f>IF('Mapa de Riesgos y Oportunidades'!$C$39="Oportunidad","NO APLICA",'Mapa de Riesgos y Oportunidades'!M42)</f>
        <v>0</v>
      </c>
      <c r="AA29" s="394"/>
      <c r="AB29" s="394"/>
      <c r="AC29" s="89" t="s">
        <v>402</v>
      </c>
      <c r="AD29" s="399">
        <f>IF('Mapa de Riesgos y Oportunidades'!$C$44="Oportunidad","NO APLICA",'Mapa de Riesgos y Oportunidades'!M47)</f>
        <v>0</v>
      </c>
      <c r="AE29" s="399"/>
      <c r="AF29" s="399"/>
      <c r="AG29" s="87" t="s">
        <v>402</v>
      </c>
      <c r="AH29" s="394">
        <f>IF('Mapa de Riesgos y Oportunidades'!$C$49="Oportunidad","NO APLICA",'Mapa de Riesgos y Oportunidades'!M52)</f>
        <v>0</v>
      </c>
      <c r="AI29" s="394"/>
      <c r="AJ29" s="394"/>
      <c r="AK29" s="89" t="s">
        <v>402</v>
      </c>
      <c r="AL29" s="399">
        <f>IF('Mapa de Riesgos y Oportunidades'!$C$54="Oportunidad","NO APLICA",'Mapa de Riesgos y Oportunidades'!M57)</f>
        <v>0</v>
      </c>
      <c r="AM29" s="399"/>
      <c r="AN29" s="399"/>
      <c r="AO29" s="87" t="s">
        <v>402</v>
      </c>
      <c r="AP29" s="394">
        <f>IF('Mapa de Riesgos y Oportunidades'!$C$59="Oportunidad","NO APLICA",'Mapa de Riesgos y Oportunidades'!M62)</f>
        <v>0</v>
      </c>
      <c r="AQ29" s="394"/>
      <c r="AR29" s="394"/>
      <c r="AS29" s="89" t="s">
        <v>402</v>
      </c>
      <c r="AT29" s="399">
        <f>IF('Mapa de Riesgos y Oportunidades'!$C$64="Oportunidad","NO APLICA",'Mapa de Riesgos y Oportunidades'!M67)</f>
        <v>0</v>
      </c>
      <c r="AU29" s="399"/>
      <c r="AV29" s="399"/>
      <c r="AW29" s="87" t="s">
        <v>402</v>
      </c>
      <c r="AX29" s="394">
        <f>IF('Mapa de Riesgos y Oportunidades'!$C$69="Oportunidad","NO APLICA",'Mapa de Riesgos y Oportunidades'!M72)</f>
        <v>0</v>
      </c>
      <c r="AY29" s="394"/>
      <c r="AZ29" s="394"/>
      <c r="BA29" s="89" t="s">
        <v>402</v>
      </c>
      <c r="BB29" s="399">
        <f>IF('Mapa de Riesgos y Oportunidades'!$C$74="Oportunidad","NO APLICA",'Mapa de Riesgos y Oportunidades'!M77)</f>
        <v>0</v>
      </c>
      <c r="BC29" s="399"/>
      <c r="BD29" s="399"/>
      <c r="BE29" s="87" t="s">
        <v>402</v>
      </c>
      <c r="BF29" s="394">
        <f>IF('Mapa de Riesgos y Oportunidades'!$C$79="Oportunidad","NO APLICA",'Mapa de Riesgos y Oportunidades'!M82)</f>
        <v>0</v>
      </c>
      <c r="BG29" s="394"/>
      <c r="BH29" s="394"/>
      <c r="BI29" s="89" t="s">
        <v>402</v>
      </c>
      <c r="BJ29" s="399">
        <f>IF('Mapa de Riesgos y Oportunidades'!$C$84="Oportunidad","NO APLICA",'Mapa de Riesgos y Oportunidades'!M87)</f>
        <v>0</v>
      </c>
      <c r="BK29" s="399"/>
      <c r="BL29" s="399"/>
      <c r="BM29" s="87" t="s">
        <v>402</v>
      </c>
      <c r="BN29" s="394">
        <f>IF('Mapa de Riesgos y Oportunidades'!$C$89="Oportunidad","NO APLICA",'Mapa de Riesgos y Oportunidades'!M92)</f>
        <v>0</v>
      </c>
      <c r="BO29" s="394"/>
      <c r="BP29" s="394"/>
      <c r="BQ29" s="89" t="s">
        <v>402</v>
      </c>
      <c r="BR29" s="399">
        <f>IF('Mapa de Riesgos y Oportunidades'!$C$94="Oportunidad","NO APLICA",'Mapa de Riesgos y Oportunidades'!M97)</f>
        <v>0</v>
      </c>
      <c r="BS29" s="399"/>
      <c r="BT29" s="399"/>
      <c r="BU29" s="87" t="s">
        <v>402</v>
      </c>
      <c r="BV29" s="394" t="str">
        <f>IF('Mapa de Riesgos y Oportunidades'!$C$99="Oportunidad","NO APLICA",'Mapa de Riesgos y Oportunidades'!M102)</f>
        <v>NO APLICA</v>
      </c>
      <c r="BW29" s="394"/>
      <c r="BX29" s="394"/>
      <c r="BY29" s="89" t="s">
        <v>402</v>
      </c>
      <c r="BZ29" s="399" t="str">
        <f>IF('Mapa de Riesgos y Oportunidades'!$C$104="Oportunidad","NO APLICA",'Mapa de Riesgos y Oportunidades'!M107)</f>
        <v>NO APLICA</v>
      </c>
      <c r="CA29" s="399"/>
      <c r="CB29" s="399"/>
      <c r="CC29" s="87" t="s">
        <v>402</v>
      </c>
      <c r="CD29" s="394" t="str">
        <f>IF('Mapa de Riesgos y Oportunidades'!$C$109="Oportunidad","NO APLICA",'Mapa de Riesgos y Oportunidades'!M112)</f>
        <v>NO APLICA</v>
      </c>
      <c r="CE29" s="394"/>
      <c r="CF29" s="394"/>
      <c r="CG29" s="89" t="s">
        <v>402</v>
      </c>
      <c r="CH29" s="399" t="str">
        <f>IF('Mapa de Riesgos y Oportunidades'!$C$114="Oportunidad","NO APLICA",'Mapa de Riesgos y Oportunidades'!M117)</f>
        <v>NO APLICA</v>
      </c>
      <c r="CI29" s="399"/>
      <c r="CJ29" s="399"/>
      <c r="CK29" s="87" t="s">
        <v>402</v>
      </c>
      <c r="CL29" s="394" t="str">
        <f>IF('Mapa de Riesgos y Oportunidades'!$C$119="Oportunidad","NO APLICA",'Mapa de Riesgos y Oportunidades'!M122)</f>
        <v>NO APLICA</v>
      </c>
      <c r="CM29" s="394"/>
      <c r="CN29" s="394"/>
    </row>
    <row r="30" spans="1:92" ht="22.5" x14ac:dyDescent="0.25">
      <c r="A30" s="54" t="s">
        <v>228</v>
      </c>
      <c r="B30" s="45"/>
      <c r="C30" s="45">
        <f t="shared" ref="C30" si="0">IF(B30="x",15,0)+IF(B31="x",5,0)+IF(B32="x",15,0)+IF(B33="x",10,0)+IF(B34="x",15,0)+IF(B35="x",10,0)+IF(B36="x",30,0)</f>
        <v>0</v>
      </c>
      <c r="D30" s="383">
        <f t="shared" ref="D30" si="1">IF(C30&lt;=50,0,IF(C30&lt;=75,1,IF(C30&lt;=100,2,"Error")))</f>
        <v>0</v>
      </c>
      <c r="E30" s="54" t="s">
        <v>228</v>
      </c>
      <c r="F30" s="45"/>
      <c r="G30" s="45">
        <f t="shared" ref="G30" si="2">IF(F30="x",15,0)+IF(F31="x",5,0)+IF(F32="x",15,0)+IF(F33="x",10,0)+IF(F34="x",15,0)+IF(F35="x",10,0)+IF(F36="x",30,0)</f>
        <v>0</v>
      </c>
      <c r="H30" s="383">
        <f t="shared" ref="H30" si="3">IF(G30&lt;=50,0,IF(G30&lt;=75,1,IF(G30&lt;=100,2,"Error")))</f>
        <v>0</v>
      </c>
      <c r="I30" s="54" t="s">
        <v>228</v>
      </c>
      <c r="J30" s="45"/>
      <c r="K30" s="45">
        <f t="shared" ref="K30" si="4">IF(J30="x",15,0)+IF(J31="x",5,0)+IF(J32="x",15,0)+IF(J33="x",10,0)+IF(J34="x",15,0)+IF(J35="x",10,0)+IF(J36="x",30,0)</f>
        <v>0</v>
      </c>
      <c r="L30" s="383">
        <f t="shared" ref="L30" si="5">IF(K30&lt;=50,0,IF(K30&lt;=75,1,IF(K30&lt;=100,2,"Error")))</f>
        <v>0</v>
      </c>
      <c r="M30" s="54" t="s">
        <v>228</v>
      </c>
      <c r="N30" s="45"/>
      <c r="O30" s="45">
        <f t="shared" ref="O30" si="6">IF(N30="x",15,0)+IF(N31="x",5,0)+IF(N32="x",15,0)+IF(N33="x",10,0)+IF(N34="x",15,0)+IF(N35="x",10,0)+IF(N36="x",30,0)</f>
        <v>0</v>
      </c>
      <c r="P30" s="401">
        <f t="shared" ref="P30" si="7">IF(O30&lt;=50,0,IF(O30&lt;=75,1,IF(O30&lt;=100,2,"Error")))</f>
        <v>0</v>
      </c>
      <c r="Q30" s="54" t="s">
        <v>228</v>
      </c>
      <c r="R30" s="45"/>
      <c r="S30" s="45">
        <f t="shared" ref="S30" si="8">IF(R30="x",15,0)+IF(R31="x",5,0)+IF(R32="x",15,0)+IF(R33="x",10,0)+IF(R34="x",15,0)+IF(R35="x",10,0)+IF(R36="x",30,0)</f>
        <v>0</v>
      </c>
      <c r="T30" s="383">
        <f t="shared" ref="T30" si="9">IF(S30&lt;=50,0,IF(S30&lt;=75,1,IF(S30&lt;=100,2,"Error")))</f>
        <v>0</v>
      </c>
      <c r="U30" s="54" t="s">
        <v>228</v>
      </c>
      <c r="V30" s="45"/>
      <c r="W30" s="45">
        <f t="shared" ref="W30" si="10">IF(V30="x",15,0)+IF(V31="x",5,0)+IF(V32="x",15,0)+IF(V33="x",10,0)+IF(V34="x",15,0)+IF(V35="x",10,0)+IF(V36="x",30,0)</f>
        <v>0</v>
      </c>
      <c r="X30" s="383">
        <f t="shared" ref="X30" si="11">IF(W30&lt;=50,0,IF(W30&lt;=75,1,IF(W30&lt;=100,2,"Error")))</f>
        <v>0</v>
      </c>
      <c r="Y30" s="54" t="s">
        <v>228</v>
      </c>
      <c r="Z30" s="45"/>
      <c r="AA30" s="45">
        <f t="shared" ref="AA30" si="12">IF(Z30="x",15,0)+IF(Z31="x",5,0)+IF(Z32="x",15,0)+IF(Z33="x",10,0)+IF(Z34="x",15,0)+IF(Z35="x",10,0)+IF(Z36="x",30,0)</f>
        <v>0</v>
      </c>
      <c r="AB30" s="383">
        <f t="shared" ref="AB30" si="13">IF(AA30&lt;=50,0,IF(AA30&lt;=75,1,IF(AA30&lt;=100,2,"Error")))</f>
        <v>0</v>
      </c>
      <c r="AC30" s="54" t="s">
        <v>228</v>
      </c>
      <c r="AD30" s="45"/>
      <c r="AE30" s="45">
        <f t="shared" ref="AE30" si="14">IF(AD30="x",15,0)+IF(AD31="x",5,0)+IF(AD32="x",15,0)+IF(AD33="x",10,0)+IF(AD34="x",15,0)+IF(AD35="x",10,0)+IF(AD36="x",30,0)</f>
        <v>0</v>
      </c>
      <c r="AF30" s="383">
        <f t="shared" ref="AF30" si="15">IF(AE30&lt;=50,0,IF(AE30&lt;=75,1,IF(AE30&lt;=100,2,"Error")))</f>
        <v>0</v>
      </c>
      <c r="AG30" s="54" t="s">
        <v>228</v>
      </c>
      <c r="AH30" s="45"/>
      <c r="AI30" s="45">
        <f t="shared" ref="AI30" si="16">IF(AH30="x",15,0)+IF(AH31="x",5,0)+IF(AH32="x",15,0)+IF(AH33="x",10,0)+IF(AH34="x",15,0)+IF(AH35="x",10,0)+IF(AH36="x",30,0)</f>
        <v>0</v>
      </c>
      <c r="AJ30" s="383">
        <f t="shared" ref="AJ30" si="17">IF(AI30&lt;=50,0,IF(AI30&lt;=75,1,IF(AI30&lt;=100,2,"Error")))</f>
        <v>0</v>
      </c>
      <c r="AK30" s="54" t="s">
        <v>228</v>
      </c>
      <c r="AL30" s="45"/>
      <c r="AM30" s="45">
        <f t="shared" ref="AM30" si="18">IF(AL30="x",15,0)+IF(AL31="x",5,0)+IF(AL32="x",15,0)+IF(AL33="x",10,0)+IF(AL34="x",15,0)+IF(AL35="x",10,0)+IF(AL36="x",30,0)</f>
        <v>0</v>
      </c>
      <c r="AN30" s="383">
        <f t="shared" ref="AN30" si="19">IF(AM30&lt;=50,0,IF(AM30&lt;=75,1,IF(AM30&lt;=100,2,"Error")))</f>
        <v>0</v>
      </c>
      <c r="AO30" s="54" t="s">
        <v>228</v>
      </c>
      <c r="AP30" s="45"/>
      <c r="AQ30" s="45">
        <f t="shared" ref="AQ30" si="20">IF(AP30="x",15,0)+IF(AP31="x",5,0)+IF(AP32="x",15,0)+IF(AP33="x",10,0)+IF(AP34="x",15,0)+IF(AP35="x",10,0)+IF(AP36="x",30,0)</f>
        <v>0</v>
      </c>
      <c r="AR30" s="383">
        <f t="shared" ref="AR30" si="21">IF(AQ30&lt;=50,0,IF(AQ30&lt;=75,1,IF(AQ30&lt;=100,2,"Error")))</f>
        <v>0</v>
      </c>
      <c r="AS30" s="54" t="s">
        <v>228</v>
      </c>
      <c r="AT30" s="45"/>
      <c r="AU30" s="45">
        <f t="shared" ref="AU30" si="22">IF(AT30="x",15,0)+IF(AT31="x",5,0)+IF(AT32="x",15,0)+IF(AT33="x",10,0)+IF(AT34="x",15,0)+IF(AT35="x",10,0)+IF(AT36="x",30,0)</f>
        <v>0</v>
      </c>
      <c r="AV30" s="383">
        <f t="shared" ref="AV30" si="23">IF(AU30&lt;=50,0,IF(AU30&lt;=75,1,IF(AU30&lt;=100,2,"Error")))</f>
        <v>0</v>
      </c>
      <c r="AW30" s="54" t="s">
        <v>228</v>
      </c>
      <c r="AX30" s="45"/>
      <c r="AY30" s="45">
        <f t="shared" ref="AY30" si="24">IF(AX30="x",15,0)+IF(AX31="x",5,0)+IF(AX32="x",15,0)+IF(AX33="x",10,0)+IF(AX34="x",15,0)+IF(AX35="x",10,0)+IF(AX36="x",30,0)</f>
        <v>0</v>
      </c>
      <c r="AZ30" s="383">
        <f t="shared" ref="AZ30" si="25">IF(AY30&lt;=50,0,IF(AY30&lt;=75,1,IF(AY30&lt;=100,2,"Error")))</f>
        <v>0</v>
      </c>
      <c r="BA30" s="54" t="s">
        <v>228</v>
      </c>
      <c r="BB30" s="45"/>
      <c r="BC30" s="45">
        <f t="shared" ref="BC30" si="26">IF(BB30="x",15,0)+IF(BB31="x",5,0)+IF(BB32="x",15,0)+IF(BB33="x",10,0)+IF(BB34="x",15,0)+IF(BB35="x",10,0)+IF(BB36="x",30,0)</f>
        <v>0</v>
      </c>
      <c r="BD30" s="383">
        <f t="shared" ref="BD30" si="27">IF(BC30&lt;=50,0,IF(BC30&lt;=75,1,IF(BC30&lt;=100,2,"Error")))</f>
        <v>0</v>
      </c>
      <c r="BE30" s="54" t="s">
        <v>228</v>
      </c>
      <c r="BF30" s="45"/>
      <c r="BG30" s="45">
        <f t="shared" ref="BG30" si="28">IF(BF30="x",15,0)+IF(BF31="x",5,0)+IF(BF32="x",15,0)+IF(BF33="x",10,0)+IF(BF34="x",15,0)+IF(BF35="x",10,0)+IF(BF36="x",30,0)</f>
        <v>0</v>
      </c>
      <c r="BH30" s="383">
        <f t="shared" ref="BH30" si="29">IF(BG30&lt;=50,0,IF(BG30&lt;=75,1,IF(BG30&lt;=100,2,"Error")))</f>
        <v>0</v>
      </c>
      <c r="BI30" s="54" t="s">
        <v>228</v>
      </c>
      <c r="BJ30" s="45"/>
      <c r="BK30" s="45">
        <f t="shared" ref="BK30" si="30">IF(BJ30="x",15,0)+IF(BJ31="x",5,0)+IF(BJ32="x",15,0)+IF(BJ33="x",10,0)+IF(BJ34="x",15,0)+IF(BJ35="x",10,0)+IF(BJ36="x",30,0)</f>
        <v>0</v>
      </c>
      <c r="BL30" s="383">
        <f t="shared" ref="BL30" si="31">IF(BK30&lt;=50,0,IF(BK30&lt;=75,1,IF(BK30&lt;=100,2,"Error")))</f>
        <v>0</v>
      </c>
      <c r="BM30" s="54" t="s">
        <v>228</v>
      </c>
      <c r="BN30" s="45"/>
      <c r="BO30" s="45">
        <f t="shared" ref="BO30" si="32">IF(BN30="x",15,0)+IF(BN31="x",5,0)+IF(BN32="x",15,0)+IF(BN33="x",10,0)+IF(BN34="x",15,0)+IF(BN35="x",10,0)+IF(BN36="x",30,0)</f>
        <v>0</v>
      </c>
      <c r="BP30" s="383">
        <f t="shared" ref="BP30" si="33">IF(BO30&lt;=50,0,IF(BO30&lt;=75,1,IF(BO30&lt;=100,2,"Error")))</f>
        <v>0</v>
      </c>
      <c r="BQ30" s="54" t="s">
        <v>228</v>
      </c>
      <c r="BR30" s="45"/>
      <c r="BS30" s="45">
        <f t="shared" ref="BS30" si="34">IF(BR30="x",15,0)+IF(BR31="x",5,0)+IF(BR32="x",15,0)+IF(BR33="x",10,0)+IF(BR34="x",15,0)+IF(BR35="x",10,0)+IF(BR36="x",30,0)</f>
        <v>0</v>
      </c>
      <c r="BT30" s="383">
        <f t="shared" ref="BT30" si="35">IF(BS30&lt;=50,0,IF(BS30&lt;=75,1,IF(BS30&lt;=100,2,"Error")))</f>
        <v>0</v>
      </c>
      <c r="BU30" s="54" t="s">
        <v>228</v>
      </c>
      <c r="BV30" s="45"/>
      <c r="BW30" s="45">
        <f t="shared" ref="BW30" si="36">IF(BV30="x",15,0)+IF(BV31="x",5,0)+IF(BV32="x",15,0)+IF(BV33="x",10,0)+IF(BV34="x",15,0)+IF(BV35="x",10,0)+IF(BV36="x",30,0)</f>
        <v>0</v>
      </c>
      <c r="BX30" s="383">
        <f t="shared" ref="BX30" si="37">IF(BW30&lt;=50,0,IF(BW30&lt;=75,1,IF(BW30&lt;=100,2,"Error")))</f>
        <v>0</v>
      </c>
      <c r="BY30" s="54" t="s">
        <v>228</v>
      </c>
      <c r="BZ30" s="45"/>
      <c r="CA30" s="45">
        <f t="shared" ref="CA30" si="38">IF(BZ30="x",15,0)+IF(BZ31="x",5,0)+IF(BZ32="x",15,0)+IF(BZ33="x",10,0)+IF(BZ34="x",15,0)+IF(BZ35="x",10,0)+IF(BZ36="x",30,0)</f>
        <v>0</v>
      </c>
      <c r="CB30" s="383">
        <f t="shared" ref="CB30" si="39">IF(CA30&lt;=50,0,IF(CA30&lt;=75,1,IF(CA30&lt;=100,2,"Error")))</f>
        <v>0</v>
      </c>
      <c r="CC30" s="54" t="s">
        <v>228</v>
      </c>
      <c r="CD30" s="45"/>
      <c r="CE30" s="45">
        <f t="shared" ref="CE30" si="40">IF(CD30="x",15,0)+IF(CD31="x",5,0)+IF(CD32="x",15,0)+IF(CD33="x",10,0)+IF(CD34="x",15,0)+IF(CD35="x",10,0)+IF(CD36="x",30,0)</f>
        <v>0</v>
      </c>
      <c r="CF30" s="383">
        <f t="shared" ref="CF30" si="41">IF(CE30&lt;=50,0,IF(CE30&lt;=75,1,IF(CE30&lt;=100,2,"Error")))</f>
        <v>0</v>
      </c>
      <c r="CG30" s="54" t="s">
        <v>228</v>
      </c>
      <c r="CH30" s="45"/>
      <c r="CI30" s="45">
        <f t="shared" ref="CI30" si="42">IF(CH30="x",15,0)+IF(CH31="x",5,0)+IF(CH32="x",15,0)+IF(CH33="x",10,0)+IF(CH34="x",15,0)+IF(CH35="x",10,0)+IF(CH36="x",30,0)</f>
        <v>0</v>
      </c>
      <c r="CJ30" s="383">
        <f t="shared" ref="CJ30" si="43">IF(CI30&lt;=50,0,IF(CI30&lt;=75,1,IF(CI30&lt;=100,2,"Error")))</f>
        <v>0</v>
      </c>
      <c r="CK30" s="54" t="s">
        <v>228</v>
      </c>
      <c r="CL30" s="45"/>
      <c r="CM30" s="45">
        <f t="shared" ref="CM30" si="44">IF(CL30="x",15,0)+IF(CL31="x",5,0)+IF(CL32="x",15,0)+IF(CL33="x",10,0)+IF(CL34="x",15,0)+IF(CL35="x",10,0)+IF(CL36="x",30,0)</f>
        <v>0</v>
      </c>
      <c r="CN30" s="383">
        <f t="shared" ref="CN30" si="45">IF(CM30&lt;=50,0,IF(CM30&lt;=75,1,IF(CM30&lt;=100,2,"Error")))</f>
        <v>0</v>
      </c>
    </row>
    <row r="31" spans="1:92" ht="22.5" x14ac:dyDescent="0.25">
      <c r="A31" s="54" t="s">
        <v>229</v>
      </c>
      <c r="B31" s="45"/>
      <c r="C31" s="54"/>
      <c r="D31" s="383"/>
      <c r="E31" s="54" t="s">
        <v>229</v>
      </c>
      <c r="F31" s="45"/>
      <c r="G31" s="54"/>
      <c r="H31" s="383"/>
      <c r="I31" s="54" t="s">
        <v>229</v>
      </c>
      <c r="J31" s="45"/>
      <c r="K31" s="54"/>
      <c r="L31" s="383"/>
      <c r="M31" s="54" t="s">
        <v>229</v>
      </c>
      <c r="N31" s="45"/>
      <c r="O31" s="54"/>
      <c r="P31" s="402"/>
      <c r="Q31" s="54" t="s">
        <v>229</v>
      </c>
      <c r="R31" s="45"/>
      <c r="S31" s="54"/>
      <c r="T31" s="383"/>
      <c r="U31" s="54" t="s">
        <v>229</v>
      </c>
      <c r="V31" s="45"/>
      <c r="W31" s="54"/>
      <c r="X31" s="383"/>
      <c r="Y31" s="54" t="s">
        <v>229</v>
      </c>
      <c r="Z31" s="45"/>
      <c r="AA31" s="54"/>
      <c r="AB31" s="383"/>
      <c r="AC31" s="54" t="s">
        <v>229</v>
      </c>
      <c r="AD31" s="45"/>
      <c r="AE31" s="54"/>
      <c r="AF31" s="383"/>
      <c r="AG31" s="54" t="s">
        <v>229</v>
      </c>
      <c r="AH31" s="45"/>
      <c r="AI31" s="54"/>
      <c r="AJ31" s="383"/>
      <c r="AK31" s="54" t="s">
        <v>229</v>
      </c>
      <c r="AL31" s="45"/>
      <c r="AM31" s="54"/>
      <c r="AN31" s="383"/>
      <c r="AO31" s="54" t="s">
        <v>229</v>
      </c>
      <c r="AP31" s="45"/>
      <c r="AQ31" s="54"/>
      <c r="AR31" s="383"/>
      <c r="AS31" s="54" t="s">
        <v>229</v>
      </c>
      <c r="AT31" s="45"/>
      <c r="AU31" s="54"/>
      <c r="AV31" s="383"/>
      <c r="AW31" s="54" t="s">
        <v>229</v>
      </c>
      <c r="AX31" s="45"/>
      <c r="AY31" s="54"/>
      <c r="AZ31" s="383"/>
      <c r="BA31" s="54" t="s">
        <v>229</v>
      </c>
      <c r="BB31" s="45"/>
      <c r="BC31" s="54"/>
      <c r="BD31" s="383"/>
      <c r="BE31" s="54" t="s">
        <v>229</v>
      </c>
      <c r="BF31" s="45"/>
      <c r="BG31" s="54"/>
      <c r="BH31" s="383"/>
      <c r="BI31" s="54" t="s">
        <v>229</v>
      </c>
      <c r="BJ31" s="45"/>
      <c r="BK31" s="54"/>
      <c r="BL31" s="383"/>
      <c r="BM31" s="54" t="s">
        <v>229</v>
      </c>
      <c r="BN31" s="45"/>
      <c r="BO31" s="54"/>
      <c r="BP31" s="383"/>
      <c r="BQ31" s="54" t="s">
        <v>229</v>
      </c>
      <c r="BR31" s="45"/>
      <c r="BS31" s="54"/>
      <c r="BT31" s="383"/>
      <c r="BU31" s="54" t="s">
        <v>229</v>
      </c>
      <c r="BV31" s="45"/>
      <c r="BW31" s="54"/>
      <c r="BX31" s="383"/>
      <c r="BY31" s="54" t="s">
        <v>229</v>
      </c>
      <c r="BZ31" s="45"/>
      <c r="CA31" s="54"/>
      <c r="CB31" s="383"/>
      <c r="CC31" s="54" t="s">
        <v>229</v>
      </c>
      <c r="CD31" s="45"/>
      <c r="CE31" s="54"/>
      <c r="CF31" s="383"/>
      <c r="CG31" s="54" t="s">
        <v>229</v>
      </c>
      <c r="CH31" s="45"/>
      <c r="CI31" s="54"/>
      <c r="CJ31" s="383"/>
      <c r="CK31" s="54" t="s">
        <v>229</v>
      </c>
      <c r="CL31" s="45"/>
      <c r="CM31" s="54"/>
      <c r="CN31" s="383"/>
    </row>
    <row r="32" spans="1:92" x14ac:dyDescent="0.25">
      <c r="A32" s="54" t="s">
        <v>230</v>
      </c>
      <c r="B32" s="45"/>
      <c r="C32" s="54"/>
      <c r="D32" s="383"/>
      <c r="E32" s="54" t="s">
        <v>230</v>
      </c>
      <c r="F32" s="45"/>
      <c r="G32" s="54"/>
      <c r="H32" s="383"/>
      <c r="I32" s="54" t="s">
        <v>230</v>
      </c>
      <c r="J32" s="45"/>
      <c r="K32" s="54"/>
      <c r="L32" s="383"/>
      <c r="M32" s="54" t="s">
        <v>230</v>
      </c>
      <c r="N32" s="45"/>
      <c r="O32" s="54"/>
      <c r="P32" s="402"/>
      <c r="Q32" s="54" t="s">
        <v>230</v>
      </c>
      <c r="R32" s="45"/>
      <c r="S32" s="54"/>
      <c r="T32" s="383"/>
      <c r="U32" s="54" t="s">
        <v>230</v>
      </c>
      <c r="V32" s="45"/>
      <c r="W32" s="54"/>
      <c r="X32" s="383"/>
      <c r="Y32" s="54" t="s">
        <v>230</v>
      </c>
      <c r="Z32" s="45"/>
      <c r="AA32" s="54"/>
      <c r="AB32" s="383"/>
      <c r="AC32" s="54" t="s">
        <v>230</v>
      </c>
      <c r="AD32" s="45"/>
      <c r="AE32" s="54"/>
      <c r="AF32" s="383"/>
      <c r="AG32" s="54" t="s">
        <v>230</v>
      </c>
      <c r="AH32" s="45"/>
      <c r="AI32" s="54"/>
      <c r="AJ32" s="383"/>
      <c r="AK32" s="54" t="s">
        <v>230</v>
      </c>
      <c r="AL32" s="45"/>
      <c r="AM32" s="54"/>
      <c r="AN32" s="383"/>
      <c r="AO32" s="54" t="s">
        <v>230</v>
      </c>
      <c r="AP32" s="45"/>
      <c r="AQ32" s="54"/>
      <c r="AR32" s="383"/>
      <c r="AS32" s="54" t="s">
        <v>230</v>
      </c>
      <c r="AT32" s="45"/>
      <c r="AU32" s="54"/>
      <c r="AV32" s="383"/>
      <c r="AW32" s="54" t="s">
        <v>230</v>
      </c>
      <c r="AX32" s="45"/>
      <c r="AY32" s="54"/>
      <c r="AZ32" s="383"/>
      <c r="BA32" s="54" t="s">
        <v>230</v>
      </c>
      <c r="BB32" s="45"/>
      <c r="BC32" s="54"/>
      <c r="BD32" s="383"/>
      <c r="BE32" s="54" t="s">
        <v>230</v>
      </c>
      <c r="BF32" s="45"/>
      <c r="BG32" s="54"/>
      <c r="BH32" s="383"/>
      <c r="BI32" s="54" t="s">
        <v>230</v>
      </c>
      <c r="BJ32" s="45"/>
      <c r="BK32" s="54"/>
      <c r="BL32" s="383"/>
      <c r="BM32" s="54" t="s">
        <v>230</v>
      </c>
      <c r="BN32" s="45"/>
      <c r="BO32" s="54"/>
      <c r="BP32" s="383"/>
      <c r="BQ32" s="54" t="s">
        <v>230</v>
      </c>
      <c r="BR32" s="45"/>
      <c r="BS32" s="54"/>
      <c r="BT32" s="383"/>
      <c r="BU32" s="54" t="s">
        <v>230</v>
      </c>
      <c r="BV32" s="45"/>
      <c r="BW32" s="54"/>
      <c r="BX32" s="383"/>
      <c r="BY32" s="54" t="s">
        <v>230</v>
      </c>
      <c r="BZ32" s="45"/>
      <c r="CA32" s="54"/>
      <c r="CB32" s="383"/>
      <c r="CC32" s="54" t="s">
        <v>230</v>
      </c>
      <c r="CD32" s="45"/>
      <c r="CE32" s="54"/>
      <c r="CF32" s="383"/>
      <c r="CG32" s="54" t="s">
        <v>230</v>
      </c>
      <c r="CH32" s="45"/>
      <c r="CI32" s="54"/>
      <c r="CJ32" s="383"/>
      <c r="CK32" s="54" t="s">
        <v>230</v>
      </c>
      <c r="CL32" s="45"/>
      <c r="CM32" s="54"/>
      <c r="CN32" s="383"/>
    </row>
    <row r="33" spans="1:92" x14ac:dyDescent="0.25">
      <c r="A33" s="54" t="s">
        <v>231</v>
      </c>
      <c r="B33" s="45"/>
      <c r="C33" s="54"/>
      <c r="D33" s="383"/>
      <c r="E33" s="54" t="s">
        <v>231</v>
      </c>
      <c r="F33" s="45"/>
      <c r="G33" s="54"/>
      <c r="H33" s="383"/>
      <c r="I33" s="54" t="s">
        <v>231</v>
      </c>
      <c r="J33" s="45"/>
      <c r="K33" s="54"/>
      <c r="L33" s="383"/>
      <c r="M33" s="54" t="s">
        <v>231</v>
      </c>
      <c r="N33" s="45"/>
      <c r="O33" s="54"/>
      <c r="P33" s="402"/>
      <c r="Q33" s="54" t="s">
        <v>231</v>
      </c>
      <c r="R33" s="45"/>
      <c r="S33" s="54"/>
      <c r="T33" s="383"/>
      <c r="U33" s="54" t="s">
        <v>231</v>
      </c>
      <c r="V33" s="45"/>
      <c r="W33" s="54"/>
      <c r="X33" s="383"/>
      <c r="Y33" s="54" t="s">
        <v>231</v>
      </c>
      <c r="Z33" s="45"/>
      <c r="AA33" s="54"/>
      <c r="AB33" s="383"/>
      <c r="AC33" s="54" t="s">
        <v>231</v>
      </c>
      <c r="AD33" s="45"/>
      <c r="AE33" s="54"/>
      <c r="AF33" s="383"/>
      <c r="AG33" s="54" t="s">
        <v>231</v>
      </c>
      <c r="AH33" s="45"/>
      <c r="AI33" s="54"/>
      <c r="AJ33" s="383"/>
      <c r="AK33" s="54" t="s">
        <v>231</v>
      </c>
      <c r="AL33" s="45"/>
      <c r="AM33" s="54"/>
      <c r="AN33" s="383"/>
      <c r="AO33" s="54" t="s">
        <v>231</v>
      </c>
      <c r="AP33" s="45"/>
      <c r="AQ33" s="54"/>
      <c r="AR33" s="383"/>
      <c r="AS33" s="54" t="s">
        <v>231</v>
      </c>
      <c r="AT33" s="45"/>
      <c r="AU33" s="54"/>
      <c r="AV33" s="383"/>
      <c r="AW33" s="54" t="s">
        <v>231</v>
      </c>
      <c r="AX33" s="45"/>
      <c r="AY33" s="54"/>
      <c r="AZ33" s="383"/>
      <c r="BA33" s="54" t="s">
        <v>231</v>
      </c>
      <c r="BB33" s="45"/>
      <c r="BC33" s="54"/>
      <c r="BD33" s="383"/>
      <c r="BE33" s="54" t="s">
        <v>231</v>
      </c>
      <c r="BF33" s="45"/>
      <c r="BG33" s="54"/>
      <c r="BH33" s="383"/>
      <c r="BI33" s="54" t="s">
        <v>231</v>
      </c>
      <c r="BJ33" s="45"/>
      <c r="BK33" s="54"/>
      <c r="BL33" s="383"/>
      <c r="BM33" s="54" t="s">
        <v>231</v>
      </c>
      <c r="BN33" s="45"/>
      <c r="BO33" s="54"/>
      <c r="BP33" s="383"/>
      <c r="BQ33" s="54" t="s">
        <v>231</v>
      </c>
      <c r="BR33" s="45"/>
      <c r="BS33" s="54"/>
      <c r="BT33" s="383"/>
      <c r="BU33" s="54" t="s">
        <v>231</v>
      </c>
      <c r="BV33" s="45"/>
      <c r="BW33" s="54"/>
      <c r="BX33" s="383"/>
      <c r="BY33" s="54" t="s">
        <v>231</v>
      </c>
      <c r="BZ33" s="45"/>
      <c r="CA33" s="54"/>
      <c r="CB33" s="383"/>
      <c r="CC33" s="54" t="s">
        <v>231</v>
      </c>
      <c r="CD33" s="45"/>
      <c r="CE33" s="54"/>
      <c r="CF33" s="383"/>
      <c r="CG33" s="54" t="s">
        <v>231</v>
      </c>
      <c r="CH33" s="45"/>
      <c r="CI33" s="54"/>
      <c r="CJ33" s="383"/>
      <c r="CK33" s="54" t="s">
        <v>231</v>
      </c>
      <c r="CL33" s="45"/>
      <c r="CM33" s="54"/>
      <c r="CN33" s="383"/>
    </row>
    <row r="34" spans="1:92" ht="22.5" x14ac:dyDescent="0.25">
      <c r="A34" s="54" t="s">
        <v>232</v>
      </c>
      <c r="B34" s="45"/>
      <c r="C34" s="54"/>
      <c r="D34" s="383"/>
      <c r="E34" s="54" t="s">
        <v>232</v>
      </c>
      <c r="F34" s="45"/>
      <c r="G34" s="54"/>
      <c r="H34" s="383"/>
      <c r="I34" s="54" t="s">
        <v>232</v>
      </c>
      <c r="J34" s="45"/>
      <c r="K34" s="54"/>
      <c r="L34" s="383"/>
      <c r="M34" s="54" t="s">
        <v>232</v>
      </c>
      <c r="N34" s="45"/>
      <c r="O34" s="54"/>
      <c r="P34" s="402"/>
      <c r="Q34" s="54" t="s">
        <v>232</v>
      </c>
      <c r="R34" s="45"/>
      <c r="S34" s="54"/>
      <c r="T34" s="383"/>
      <c r="U34" s="54" t="s">
        <v>232</v>
      </c>
      <c r="V34" s="45"/>
      <c r="W34" s="54"/>
      <c r="X34" s="383"/>
      <c r="Y34" s="54" t="s">
        <v>232</v>
      </c>
      <c r="Z34" s="45"/>
      <c r="AA34" s="54"/>
      <c r="AB34" s="383"/>
      <c r="AC34" s="54" t="s">
        <v>232</v>
      </c>
      <c r="AD34" s="45"/>
      <c r="AE34" s="54"/>
      <c r="AF34" s="383"/>
      <c r="AG34" s="54" t="s">
        <v>232</v>
      </c>
      <c r="AH34" s="45"/>
      <c r="AI34" s="54"/>
      <c r="AJ34" s="383"/>
      <c r="AK34" s="54" t="s">
        <v>232</v>
      </c>
      <c r="AL34" s="45"/>
      <c r="AM34" s="54"/>
      <c r="AN34" s="383"/>
      <c r="AO34" s="54" t="s">
        <v>232</v>
      </c>
      <c r="AP34" s="45"/>
      <c r="AQ34" s="54"/>
      <c r="AR34" s="383"/>
      <c r="AS34" s="54" t="s">
        <v>232</v>
      </c>
      <c r="AT34" s="45"/>
      <c r="AU34" s="54"/>
      <c r="AV34" s="383"/>
      <c r="AW34" s="54" t="s">
        <v>232</v>
      </c>
      <c r="AX34" s="45"/>
      <c r="AY34" s="54"/>
      <c r="AZ34" s="383"/>
      <c r="BA34" s="54" t="s">
        <v>232</v>
      </c>
      <c r="BB34" s="45"/>
      <c r="BC34" s="54"/>
      <c r="BD34" s="383"/>
      <c r="BE34" s="54" t="s">
        <v>232</v>
      </c>
      <c r="BF34" s="45"/>
      <c r="BG34" s="54"/>
      <c r="BH34" s="383"/>
      <c r="BI34" s="54" t="s">
        <v>232</v>
      </c>
      <c r="BJ34" s="45"/>
      <c r="BK34" s="54"/>
      <c r="BL34" s="383"/>
      <c r="BM34" s="54" t="s">
        <v>232</v>
      </c>
      <c r="BN34" s="45"/>
      <c r="BO34" s="54"/>
      <c r="BP34" s="383"/>
      <c r="BQ34" s="54" t="s">
        <v>232</v>
      </c>
      <c r="BR34" s="45"/>
      <c r="BS34" s="54"/>
      <c r="BT34" s="383"/>
      <c r="BU34" s="54" t="s">
        <v>232</v>
      </c>
      <c r="BV34" s="45"/>
      <c r="BW34" s="54"/>
      <c r="BX34" s="383"/>
      <c r="BY34" s="54" t="s">
        <v>232</v>
      </c>
      <c r="BZ34" s="45"/>
      <c r="CA34" s="54"/>
      <c r="CB34" s="383"/>
      <c r="CC34" s="54" t="s">
        <v>232</v>
      </c>
      <c r="CD34" s="45"/>
      <c r="CE34" s="54"/>
      <c r="CF34" s="383"/>
      <c r="CG34" s="54" t="s">
        <v>232</v>
      </c>
      <c r="CH34" s="45"/>
      <c r="CI34" s="54"/>
      <c r="CJ34" s="383"/>
      <c r="CK34" s="54" t="s">
        <v>232</v>
      </c>
      <c r="CL34" s="45"/>
      <c r="CM34" s="54"/>
      <c r="CN34" s="383"/>
    </row>
    <row r="35" spans="1:92" ht="22.5" x14ac:dyDescent="0.25">
      <c r="A35" s="54" t="s">
        <v>233</v>
      </c>
      <c r="B35" s="45"/>
      <c r="C35" s="54"/>
      <c r="D35" s="383"/>
      <c r="E35" s="54" t="s">
        <v>233</v>
      </c>
      <c r="F35" s="45"/>
      <c r="G35" s="54"/>
      <c r="H35" s="383"/>
      <c r="I35" s="54" t="s">
        <v>233</v>
      </c>
      <c r="J35" s="45"/>
      <c r="K35" s="54"/>
      <c r="L35" s="383"/>
      <c r="M35" s="54" t="s">
        <v>233</v>
      </c>
      <c r="N35" s="45"/>
      <c r="O35" s="54"/>
      <c r="P35" s="402"/>
      <c r="Q35" s="54" t="s">
        <v>233</v>
      </c>
      <c r="R35" s="45"/>
      <c r="S35" s="54"/>
      <c r="T35" s="383"/>
      <c r="U35" s="54" t="s">
        <v>233</v>
      </c>
      <c r="V35" s="45"/>
      <c r="W35" s="54"/>
      <c r="X35" s="383"/>
      <c r="Y35" s="54" t="s">
        <v>233</v>
      </c>
      <c r="Z35" s="45"/>
      <c r="AA35" s="54"/>
      <c r="AB35" s="383"/>
      <c r="AC35" s="54" t="s">
        <v>233</v>
      </c>
      <c r="AD35" s="45"/>
      <c r="AE35" s="54"/>
      <c r="AF35" s="383"/>
      <c r="AG35" s="54" t="s">
        <v>233</v>
      </c>
      <c r="AH35" s="45"/>
      <c r="AI35" s="54"/>
      <c r="AJ35" s="383"/>
      <c r="AK35" s="54" t="s">
        <v>233</v>
      </c>
      <c r="AL35" s="45"/>
      <c r="AM35" s="54"/>
      <c r="AN35" s="383"/>
      <c r="AO35" s="54" t="s">
        <v>233</v>
      </c>
      <c r="AP35" s="45"/>
      <c r="AQ35" s="54"/>
      <c r="AR35" s="383"/>
      <c r="AS35" s="54" t="s">
        <v>233</v>
      </c>
      <c r="AT35" s="45"/>
      <c r="AU35" s="54"/>
      <c r="AV35" s="383"/>
      <c r="AW35" s="54" t="s">
        <v>233</v>
      </c>
      <c r="AX35" s="45"/>
      <c r="AY35" s="54"/>
      <c r="AZ35" s="383"/>
      <c r="BA35" s="54" t="s">
        <v>233</v>
      </c>
      <c r="BB35" s="45"/>
      <c r="BC35" s="54"/>
      <c r="BD35" s="383"/>
      <c r="BE35" s="54" t="s">
        <v>233</v>
      </c>
      <c r="BF35" s="45"/>
      <c r="BG35" s="54"/>
      <c r="BH35" s="383"/>
      <c r="BI35" s="54" t="s">
        <v>233</v>
      </c>
      <c r="BJ35" s="45"/>
      <c r="BK35" s="54"/>
      <c r="BL35" s="383"/>
      <c r="BM35" s="54" t="s">
        <v>233</v>
      </c>
      <c r="BN35" s="45"/>
      <c r="BO35" s="54"/>
      <c r="BP35" s="383"/>
      <c r="BQ35" s="54" t="s">
        <v>233</v>
      </c>
      <c r="BR35" s="45"/>
      <c r="BS35" s="54"/>
      <c r="BT35" s="383"/>
      <c r="BU35" s="54" t="s">
        <v>233</v>
      </c>
      <c r="BV35" s="45"/>
      <c r="BW35" s="54"/>
      <c r="BX35" s="383"/>
      <c r="BY35" s="54" t="s">
        <v>233</v>
      </c>
      <c r="BZ35" s="45"/>
      <c r="CA35" s="54"/>
      <c r="CB35" s="383"/>
      <c r="CC35" s="54" t="s">
        <v>233</v>
      </c>
      <c r="CD35" s="45"/>
      <c r="CE35" s="54"/>
      <c r="CF35" s="383"/>
      <c r="CG35" s="54" t="s">
        <v>233</v>
      </c>
      <c r="CH35" s="45"/>
      <c r="CI35" s="54"/>
      <c r="CJ35" s="383"/>
      <c r="CK35" s="54" t="s">
        <v>233</v>
      </c>
      <c r="CL35" s="45"/>
      <c r="CM35" s="54"/>
      <c r="CN35" s="383"/>
    </row>
    <row r="36" spans="1:92" ht="22.5" x14ac:dyDescent="0.25">
      <c r="A36" s="54" t="s">
        <v>234</v>
      </c>
      <c r="B36" s="45"/>
      <c r="C36" s="54"/>
      <c r="D36" s="383"/>
      <c r="E36" s="54" t="s">
        <v>234</v>
      </c>
      <c r="F36" s="45"/>
      <c r="G36" s="54"/>
      <c r="H36" s="383"/>
      <c r="I36" s="54" t="s">
        <v>234</v>
      </c>
      <c r="J36" s="45"/>
      <c r="K36" s="54"/>
      <c r="L36" s="383"/>
      <c r="M36" s="54" t="s">
        <v>234</v>
      </c>
      <c r="N36" s="45"/>
      <c r="O36" s="54"/>
      <c r="P36" s="403"/>
      <c r="Q36" s="54" t="s">
        <v>234</v>
      </c>
      <c r="R36" s="45"/>
      <c r="S36" s="54"/>
      <c r="T36" s="383"/>
      <c r="U36" s="54" t="s">
        <v>234</v>
      </c>
      <c r="V36" s="45"/>
      <c r="W36" s="54"/>
      <c r="X36" s="383"/>
      <c r="Y36" s="54" t="s">
        <v>234</v>
      </c>
      <c r="Z36" s="45"/>
      <c r="AA36" s="54"/>
      <c r="AB36" s="383"/>
      <c r="AC36" s="54" t="s">
        <v>234</v>
      </c>
      <c r="AD36" s="45"/>
      <c r="AE36" s="54"/>
      <c r="AF36" s="383"/>
      <c r="AG36" s="54" t="s">
        <v>234</v>
      </c>
      <c r="AH36" s="45"/>
      <c r="AI36" s="54"/>
      <c r="AJ36" s="383"/>
      <c r="AK36" s="54" t="s">
        <v>234</v>
      </c>
      <c r="AL36" s="45"/>
      <c r="AM36" s="54"/>
      <c r="AN36" s="383"/>
      <c r="AO36" s="54" t="s">
        <v>234</v>
      </c>
      <c r="AP36" s="45"/>
      <c r="AQ36" s="54"/>
      <c r="AR36" s="383"/>
      <c r="AS36" s="54" t="s">
        <v>234</v>
      </c>
      <c r="AT36" s="45"/>
      <c r="AU36" s="54"/>
      <c r="AV36" s="383"/>
      <c r="AW36" s="54" t="s">
        <v>234</v>
      </c>
      <c r="AX36" s="45"/>
      <c r="AY36" s="54"/>
      <c r="AZ36" s="383"/>
      <c r="BA36" s="54" t="s">
        <v>234</v>
      </c>
      <c r="BB36" s="45"/>
      <c r="BC36" s="54"/>
      <c r="BD36" s="383"/>
      <c r="BE36" s="54" t="s">
        <v>234</v>
      </c>
      <c r="BF36" s="45"/>
      <c r="BG36" s="54"/>
      <c r="BH36" s="383"/>
      <c r="BI36" s="54" t="s">
        <v>234</v>
      </c>
      <c r="BJ36" s="45"/>
      <c r="BK36" s="54"/>
      <c r="BL36" s="383"/>
      <c r="BM36" s="54" t="s">
        <v>234</v>
      </c>
      <c r="BN36" s="45"/>
      <c r="BO36" s="54"/>
      <c r="BP36" s="383"/>
      <c r="BQ36" s="54" t="s">
        <v>234</v>
      </c>
      <c r="BR36" s="45"/>
      <c r="BS36" s="54"/>
      <c r="BT36" s="383"/>
      <c r="BU36" s="54" t="s">
        <v>234</v>
      </c>
      <c r="BV36" s="45"/>
      <c r="BW36" s="54"/>
      <c r="BX36" s="383"/>
      <c r="BY36" s="54" t="s">
        <v>234</v>
      </c>
      <c r="BZ36" s="45"/>
      <c r="CA36" s="54"/>
      <c r="CB36" s="383"/>
      <c r="CC36" s="54" t="s">
        <v>234</v>
      </c>
      <c r="CD36" s="45"/>
      <c r="CE36" s="54"/>
      <c r="CF36" s="383"/>
      <c r="CG36" s="54" t="s">
        <v>234</v>
      </c>
      <c r="CH36" s="45"/>
      <c r="CI36" s="54"/>
      <c r="CJ36" s="383"/>
      <c r="CK36" s="54" t="s">
        <v>234</v>
      </c>
      <c r="CL36" s="45"/>
      <c r="CM36" s="54"/>
      <c r="CN36" s="383"/>
    </row>
    <row r="37" spans="1:92" x14ac:dyDescent="0.25">
      <c r="A37" s="87" t="s">
        <v>403</v>
      </c>
      <c r="B37" s="388">
        <f>IF('Mapa de Riesgos y Oportunidades'!$C$9="Oportunidad","NO APLICA",'Mapa de Riesgos y Oportunidades'!M13)</f>
        <v>0</v>
      </c>
      <c r="C37" s="388"/>
      <c r="D37" s="389"/>
      <c r="E37" s="89" t="s">
        <v>403</v>
      </c>
      <c r="F37" s="390">
        <f>IF('Mapa de Riesgos y Oportunidades'!$C$14="Oportunidad","NO APLICA",'Mapa de Riesgos y Oportunidades'!M18)</f>
        <v>0</v>
      </c>
      <c r="G37" s="390"/>
      <c r="H37" s="391"/>
      <c r="I37" s="87" t="s">
        <v>403</v>
      </c>
      <c r="J37" s="388">
        <f>IF('Mapa de Riesgos y Oportunidades'!$C$19="Oportunidad","NO APLICA",'Mapa de Riesgos y Oportunidades'!M23)</f>
        <v>0</v>
      </c>
      <c r="K37" s="388"/>
      <c r="L37" s="389"/>
      <c r="M37" s="89" t="s">
        <v>403</v>
      </c>
      <c r="N37" s="390">
        <f>IF('Mapa de Riesgos y Oportunidades'!$C$24="Oportunidad","NO APLICA",'Mapa de Riesgos y Oportunidades'!M28)</f>
        <v>0</v>
      </c>
      <c r="O37" s="390"/>
      <c r="P37" s="391"/>
      <c r="Q37" s="87" t="s">
        <v>403</v>
      </c>
      <c r="R37" s="394">
        <f>IF('Mapa de Riesgos y Oportunidades'!$C$29="Oportunidad","NO APLICA",'Mapa de Riesgos y Oportunidades'!M33)</f>
        <v>0</v>
      </c>
      <c r="S37" s="394"/>
      <c r="T37" s="394"/>
      <c r="U37" s="89" t="s">
        <v>403</v>
      </c>
      <c r="V37" s="399">
        <f>IF('Mapa de Riesgos y Oportunidades'!$C$34="Oportunidad","NO APLICA",'Mapa de Riesgos y Oportunidades'!M38)</f>
        <v>0</v>
      </c>
      <c r="W37" s="399"/>
      <c r="X37" s="399"/>
      <c r="Y37" s="87" t="s">
        <v>403</v>
      </c>
      <c r="Z37" s="394">
        <f>IF('Mapa de Riesgos y Oportunidades'!$C$39="Oportunidad","NO APLICA",'Mapa de Riesgos y Oportunidades'!M43)</f>
        <v>0</v>
      </c>
      <c r="AA37" s="394"/>
      <c r="AB37" s="394"/>
      <c r="AC37" s="89" t="s">
        <v>403</v>
      </c>
      <c r="AD37" s="399">
        <f>IF('Mapa de Riesgos y Oportunidades'!$C$44="Oportunidad","NO APLICA",'Mapa de Riesgos y Oportunidades'!M48)</f>
        <v>0</v>
      </c>
      <c r="AE37" s="399"/>
      <c r="AF37" s="399"/>
      <c r="AG37" s="87" t="s">
        <v>403</v>
      </c>
      <c r="AH37" s="394">
        <f>IF('Mapa de Riesgos y Oportunidades'!$C$49="Oportunidad","NO APLICA",'Mapa de Riesgos y Oportunidades'!M53)</f>
        <v>0</v>
      </c>
      <c r="AI37" s="394"/>
      <c r="AJ37" s="394"/>
      <c r="AK37" s="89" t="s">
        <v>403</v>
      </c>
      <c r="AL37" s="399">
        <f>IF('Mapa de Riesgos y Oportunidades'!$C$54="Oportunidad","NO APLICA",'Mapa de Riesgos y Oportunidades'!M58)</f>
        <v>0</v>
      </c>
      <c r="AM37" s="399"/>
      <c r="AN37" s="399"/>
      <c r="AO37" s="87" t="s">
        <v>403</v>
      </c>
      <c r="AP37" s="394">
        <f>IF('Mapa de Riesgos y Oportunidades'!$C$59="Oportunidad","NO APLICA",'Mapa de Riesgos y Oportunidades'!M63)</f>
        <v>0</v>
      </c>
      <c r="AQ37" s="394"/>
      <c r="AR37" s="394"/>
      <c r="AS37" s="89" t="s">
        <v>403</v>
      </c>
      <c r="AT37" s="399">
        <f>IF('Mapa de Riesgos y Oportunidades'!$C$64="Oportunidad","NO APLICA",'Mapa de Riesgos y Oportunidades'!M68)</f>
        <v>0</v>
      </c>
      <c r="AU37" s="399"/>
      <c r="AV37" s="399"/>
      <c r="AW37" s="87" t="s">
        <v>403</v>
      </c>
      <c r="AX37" s="394">
        <f>IF('Mapa de Riesgos y Oportunidades'!$C$69="Oportunidad","NO APLICA",'Mapa de Riesgos y Oportunidades'!M73)</f>
        <v>0</v>
      </c>
      <c r="AY37" s="394"/>
      <c r="AZ37" s="394"/>
      <c r="BA37" s="89" t="s">
        <v>403</v>
      </c>
      <c r="BB37" s="399">
        <f>IF('Mapa de Riesgos y Oportunidades'!$C$74="Oportunidad","NO APLICA",'Mapa de Riesgos y Oportunidades'!M78)</f>
        <v>0</v>
      </c>
      <c r="BC37" s="399"/>
      <c r="BD37" s="399"/>
      <c r="BE37" s="87" t="s">
        <v>403</v>
      </c>
      <c r="BF37" s="394">
        <f>IF('Mapa de Riesgos y Oportunidades'!$C$79="Oportunidad","NO APLICA",'Mapa de Riesgos y Oportunidades'!M83)</f>
        <v>0</v>
      </c>
      <c r="BG37" s="394"/>
      <c r="BH37" s="394"/>
      <c r="BI37" s="89" t="s">
        <v>403</v>
      </c>
      <c r="BJ37" s="399">
        <f>IF('Mapa de Riesgos y Oportunidades'!$C$84="Oportunidad","NO APLICA",'Mapa de Riesgos y Oportunidades'!M88)</f>
        <v>0</v>
      </c>
      <c r="BK37" s="399"/>
      <c r="BL37" s="399"/>
      <c r="BM37" s="87" t="s">
        <v>403</v>
      </c>
      <c r="BN37" s="394">
        <f>IF('Mapa de Riesgos y Oportunidades'!$C$89="Oportunidad","NO APLICA",'Mapa de Riesgos y Oportunidades'!M93)</f>
        <v>0</v>
      </c>
      <c r="BO37" s="394"/>
      <c r="BP37" s="394"/>
      <c r="BQ37" s="89" t="s">
        <v>403</v>
      </c>
      <c r="BR37" s="399">
        <f>IF('Mapa de Riesgos y Oportunidades'!$C$94="Oportunidad","NO APLICA",'Mapa de Riesgos y Oportunidades'!M98)</f>
        <v>0</v>
      </c>
      <c r="BS37" s="399"/>
      <c r="BT37" s="399"/>
      <c r="BU37" s="87" t="s">
        <v>403</v>
      </c>
      <c r="BV37" s="394" t="str">
        <f>IF('Mapa de Riesgos y Oportunidades'!$C$99="Oportunidad","NO APLICA",'Mapa de Riesgos y Oportunidades'!M103)</f>
        <v>NO APLICA</v>
      </c>
      <c r="BW37" s="394"/>
      <c r="BX37" s="394"/>
      <c r="BY37" s="89" t="s">
        <v>403</v>
      </c>
      <c r="BZ37" s="399" t="str">
        <f>IF('Mapa de Riesgos y Oportunidades'!$C$104="Oportunidad","NO APLICA",'Mapa de Riesgos y Oportunidades'!M108)</f>
        <v>NO APLICA</v>
      </c>
      <c r="CA37" s="399"/>
      <c r="CB37" s="399"/>
      <c r="CC37" s="87" t="s">
        <v>403</v>
      </c>
      <c r="CD37" s="394" t="str">
        <f>IF('Mapa de Riesgos y Oportunidades'!$C$109="Oportunidad","NO APLICA",'Mapa de Riesgos y Oportunidades'!M113)</f>
        <v>NO APLICA</v>
      </c>
      <c r="CE37" s="394"/>
      <c r="CF37" s="394"/>
      <c r="CG37" s="89" t="s">
        <v>403</v>
      </c>
      <c r="CH37" s="399" t="str">
        <f>IF('Mapa de Riesgos y Oportunidades'!$C$114="Oportunidad","NO APLICA",'Mapa de Riesgos y Oportunidades'!M118)</f>
        <v>NO APLICA</v>
      </c>
      <c r="CI37" s="399"/>
      <c r="CJ37" s="399"/>
      <c r="CK37" s="87" t="s">
        <v>403</v>
      </c>
      <c r="CL37" s="394" t="str">
        <f>IF('Mapa de Riesgos y Oportunidades'!$C$119="Oportunidad","NO APLICA",'Mapa de Riesgos y Oportunidades'!M123)</f>
        <v>NO APLICA</v>
      </c>
      <c r="CM37" s="394"/>
      <c r="CN37" s="394"/>
    </row>
    <row r="38" spans="1:92" ht="22.5" x14ac:dyDescent="0.25">
      <c r="A38" s="54" t="s">
        <v>228</v>
      </c>
      <c r="B38" s="45"/>
      <c r="C38" s="45">
        <f t="shared" ref="C38" si="46">IF(B38="x",15,0)+IF(B39="x",5,0)+IF(B40="x",15,0)+IF(B41="x",10,0)+IF(B42="x",15,0)+IF(B43="x",10,0)+IF(B44="x",30,0)</f>
        <v>0</v>
      </c>
      <c r="D38" s="383">
        <f t="shared" ref="D38" si="47">IF(C38&lt;=50,0,IF(C38&lt;=75,1,IF(C38&lt;=100,2,"Error")))</f>
        <v>0</v>
      </c>
      <c r="E38" s="54" t="s">
        <v>228</v>
      </c>
      <c r="F38" s="45"/>
      <c r="G38" s="45">
        <f t="shared" ref="G38" si="48">IF(F38="x",15,0)+IF(F39="x",5,0)+IF(F40="x",15,0)+IF(F41="x",10,0)+IF(F42="x",15,0)+IF(F43="x",10,0)+IF(F44="x",30,0)</f>
        <v>0</v>
      </c>
      <c r="H38" s="383">
        <f t="shared" ref="H38" si="49">IF(G38&lt;=50,0,IF(G38&lt;=75,1,IF(G38&lt;=100,2,"Error")))</f>
        <v>0</v>
      </c>
      <c r="I38" s="54" t="s">
        <v>228</v>
      </c>
      <c r="J38" s="45"/>
      <c r="K38" s="45">
        <f t="shared" ref="K38" si="50">IF(J38="x",15,0)+IF(J39="x",5,0)+IF(J40="x",15,0)+IF(J41="x",10,0)+IF(J42="x",15,0)+IF(J43="x",10,0)+IF(J44="x",30,0)</f>
        <v>0</v>
      </c>
      <c r="L38" s="383">
        <f t="shared" ref="L38" si="51">IF(K38&lt;=50,0,IF(K38&lt;=75,1,IF(K38&lt;=100,2,"Error")))</f>
        <v>0</v>
      </c>
      <c r="M38" s="54" t="s">
        <v>228</v>
      </c>
      <c r="N38" s="45"/>
      <c r="O38" s="45">
        <f t="shared" ref="O38" si="52">IF(N38="x",15,0)+IF(N39="x",5,0)+IF(N40="x",15,0)+IF(N41="x",10,0)+IF(N42="x",15,0)+IF(N43="x",10,0)+IF(N44="x",30,0)</f>
        <v>0</v>
      </c>
      <c r="P38" s="401">
        <f t="shared" ref="P38" si="53">IF(O38&lt;=50,0,IF(O38&lt;=75,1,IF(O38&lt;=100,2,"Error")))</f>
        <v>0</v>
      </c>
      <c r="Q38" s="54" t="s">
        <v>228</v>
      </c>
      <c r="R38" s="45"/>
      <c r="S38" s="45">
        <f t="shared" ref="S38" si="54">IF(R38="x",15,0)+IF(R39="x",5,0)+IF(R40="x",15,0)+IF(R41="x",10,0)+IF(R42="x",15,0)+IF(R43="x",10,0)+IF(R44="x",30,0)</f>
        <v>0</v>
      </c>
      <c r="T38" s="383">
        <f t="shared" ref="T38" si="55">IF(S38&lt;=50,0,IF(S38&lt;=75,1,IF(S38&lt;=100,2,"Error")))</f>
        <v>0</v>
      </c>
      <c r="U38" s="54" t="s">
        <v>228</v>
      </c>
      <c r="V38" s="45"/>
      <c r="W38" s="45">
        <f t="shared" ref="W38" si="56">IF(V38="x",15,0)+IF(V39="x",5,0)+IF(V40="x",15,0)+IF(V41="x",10,0)+IF(V42="x",15,0)+IF(V43="x",10,0)+IF(V44="x",30,0)</f>
        <v>0</v>
      </c>
      <c r="X38" s="383">
        <f t="shared" ref="X38" si="57">IF(W38&lt;=50,0,IF(W38&lt;=75,1,IF(W38&lt;=100,2,"Error")))</f>
        <v>0</v>
      </c>
      <c r="Y38" s="54" t="s">
        <v>228</v>
      </c>
      <c r="Z38" s="45"/>
      <c r="AA38" s="45">
        <f t="shared" ref="AA38" si="58">IF(Z38="x",15,0)+IF(Z39="x",5,0)+IF(Z40="x",15,0)+IF(Z41="x",10,0)+IF(Z42="x",15,0)+IF(Z43="x",10,0)+IF(Z44="x",30,0)</f>
        <v>0</v>
      </c>
      <c r="AB38" s="383">
        <f t="shared" ref="AB38" si="59">IF(AA38&lt;=50,0,IF(AA38&lt;=75,1,IF(AA38&lt;=100,2,"Error")))</f>
        <v>0</v>
      </c>
      <c r="AC38" s="54" t="s">
        <v>228</v>
      </c>
      <c r="AD38" s="45"/>
      <c r="AE38" s="45">
        <f t="shared" ref="AE38" si="60">IF(AD38="x",15,0)+IF(AD39="x",5,0)+IF(AD40="x",15,0)+IF(AD41="x",10,0)+IF(AD42="x",15,0)+IF(AD43="x",10,0)+IF(AD44="x",30,0)</f>
        <v>0</v>
      </c>
      <c r="AF38" s="383">
        <f t="shared" ref="AF38" si="61">IF(AE38&lt;=50,0,IF(AE38&lt;=75,1,IF(AE38&lt;=100,2,"Error")))</f>
        <v>0</v>
      </c>
      <c r="AG38" s="54" t="s">
        <v>228</v>
      </c>
      <c r="AH38" s="45"/>
      <c r="AI38" s="45">
        <f t="shared" ref="AI38" si="62">IF(AH38="x",15,0)+IF(AH39="x",5,0)+IF(AH40="x",15,0)+IF(AH41="x",10,0)+IF(AH42="x",15,0)+IF(AH43="x",10,0)+IF(AH44="x",30,0)</f>
        <v>0</v>
      </c>
      <c r="AJ38" s="383">
        <f t="shared" ref="AJ38" si="63">IF(AI38&lt;=50,0,IF(AI38&lt;=75,1,IF(AI38&lt;=100,2,"Error")))</f>
        <v>0</v>
      </c>
      <c r="AK38" s="54" t="s">
        <v>228</v>
      </c>
      <c r="AL38" s="45"/>
      <c r="AM38" s="45">
        <f t="shared" ref="AM38" si="64">IF(AL38="x",15,0)+IF(AL39="x",5,0)+IF(AL40="x",15,0)+IF(AL41="x",10,0)+IF(AL42="x",15,0)+IF(AL43="x",10,0)+IF(AL44="x",30,0)</f>
        <v>0</v>
      </c>
      <c r="AN38" s="383">
        <f t="shared" ref="AN38" si="65">IF(AM38&lt;=50,0,IF(AM38&lt;=75,1,IF(AM38&lt;=100,2,"Error")))</f>
        <v>0</v>
      </c>
      <c r="AO38" s="54" t="s">
        <v>228</v>
      </c>
      <c r="AP38" s="45"/>
      <c r="AQ38" s="45">
        <f t="shared" ref="AQ38" si="66">IF(AP38="x",15,0)+IF(AP39="x",5,0)+IF(AP40="x",15,0)+IF(AP41="x",10,0)+IF(AP42="x",15,0)+IF(AP43="x",10,0)+IF(AP44="x",30,0)</f>
        <v>0</v>
      </c>
      <c r="AR38" s="383">
        <f t="shared" ref="AR38" si="67">IF(AQ38&lt;=50,0,IF(AQ38&lt;=75,1,IF(AQ38&lt;=100,2,"Error")))</f>
        <v>0</v>
      </c>
      <c r="AS38" s="54" t="s">
        <v>228</v>
      </c>
      <c r="AT38" s="45"/>
      <c r="AU38" s="45">
        <f t="shared" ref="AU38" si="68">IF(AT38="x",15,0)+IF(AT39="x",5,0)+IF(AT40="x",15,0)+IF(AT41="x",10,0)+IF(AT42="x",15,0)+IF(AT43="x",10,0)+IF(AT44="x",30,0)</f>
        <v>0</v>
      </c>
      <c r="AV38" s="383">
        <f t="shared" ref="AV38" si="69">IF(AU38&lt;=50,0,IF(AU38&lt;=75,1,IF(AU38&lt;=100,2,"Error")))</f>
        <v>0</v>
      </c>
      <c r="AW38" s="54" t="s">
        <v>228</v>
      </c>
      <c r="AX38" s="45"/>
      <c r="AY38" s="45">
        <f t="shared" ref="AY38" si="70">IF(AX38="x",15,0)+IF(AX39="x",5,0)+IF(AX40="x",15,0)+IF(AX41="x",10,0)+IF(AX42="x",15,0)+IF(AX43="x",10,0)+IF(AX44="x",30,0)</f>
        <v>0</v>
      </c>
      <c r="AZ38" s="383">
        <f t="shared" ref="AZ38" si="71">IF(AY38&lt;=50,0,IF(AY38&lt;=75,1,IF(AY38&lt;=100,2,"Error")))</f>
        <v>0</v>
      </c>
      <c r="BA38" s="54" t="s">
        <v>228</v>
      </c>
      <c r="BB38" s="45"/>
      <c r="BC38" s="45">
        <f t="shared" ref="BC38" si="72">IF(BB38="x",15,0)+IF(BB39="x",5,0)+IF(BB40="x",15,0)+IF(BB41="x",10,0)+IF(BB42="x",15,0)+IF(BB43="x",10,0)+IF(BB44="x",30,0)</f>
        <v>0</v>
      </c>
      <c r="BD38" s="383">
        <f t="shared" ref="BD38" si="73">IF(BC38&lt;=50,0,IF(BC38&lt;=75,1,IF(BC38&lt;=100,2,"Error")))</f>
        <v>0</v>
      </c>
      <c r="BE38" s="54" t="s">
        <v>228</v>
      </c>
      <c r="BF38" s="45"/>
      <c r="BG38" s="45">
        <f t="shared" ref="BG38" si="74">IF(BF38="x",15,0)+IF(BF39="x",5,0)+IF(BF40="x",15,0)+IF(BF41="x",10,0)+IF(BF42="x",15,0)+IF(BF43="x",10,0)+IF(BF44="x",30,0)</f>
        <v>0</v>
      </c>
      <c r="BH38" s="383">
        <f t="shared" ref="BH38" si="75">IF(BG38&lt;=50,0,IF(BG38&lt;=75,1,IF(BG38&lt;=100,2,"Error")))</f>
        <v>0</v>
      </c>
      <c r="BI38" s="54" t="s">
        <v>228</v>
      </c>
      <c r="BJ38" s="45"/>
      <c r="BK38" s="45">
        <f t="shared" ref="BK38" si="76">IF(BJ38="x",15,0)+IF(BJ39="x",5,0)+IF(BJ40="x",15,0)+IF(BJ41="x",10,0)+IF(BJ42="x",15,0)+IF(BJ43="x",10,0)+IF(BJ44="x",30,0)</f>
        <v>0</v>
      </c>
      <c r="BL38" s="383">
        <f t="shared" ref="BL38" si="77">IF(BK38&lt;=50,0,IF(BK38&lt;=75,1,IF(BK38&lt;=100,2,"Error")))</f>
        <v>0</v>
      </c>
      <c r="BM38" s="54" t="s">
        <v>228</v>
      </c>
      <c r="BN38" s="45"/>
      <c r="BO38" s="45">
        <f t="shared" ref="BO38" si="78">IF(BN38="x",15,0)+IF(BN39="x",5,0)+IF(BN40="x",15,0)+IF(BN41="x",10,0)+IF(BN42="x",15,0)+IF(BN43="x",10,0)+IF(BN44="x",30,0)</f>
        <v>0</v>
      </c>
      <c r="BP38" s="383">
        <f t="shared" ref="BP38" si="79">IF(BO38&lt;=50,0,IF(BO38&lt;=75,1,IF(BO38&lt;=100,2,"Error")))</f>
        <v>0</v>
      </c>
      <c r="BQ38" s="54" t="s">
        <v>228</v>
      </c>
      <c r="BR38" s="45"/>
      <c r="BS38" s="45">
        <f t="shared" ref="BS38" si="80">IF(BR38="x",15,0)+IF(BR39="x",5,0)+IF(BR40="x",15,0)+IF(BR41="x",10,0)+IF(BR42="x",15,0)+IF(BR43="x",10,0)+IF(BR44="x",30,0)</f>
        <v>0</v>
      </c>
      <c r="BT38" s="383">
        <f t="shared" ref="BT38" si="81">IF(BS38&lt;=50,0,IF(BS38&lt;=75,1,IF(BS38&lt;=100,2,"Error")))</f>
        <v>0</v>
      </c>
      <c r="BU38" s="54" t="s">
        <v>228</v>
      </c>
      <c r="BV38" s="45"/>
      <c r="BW38" s="45">
        <f t="shared" ref="BW38" si="82">IF(BV38="x",15,0)+IF(BV39="x",5,0)+IF(BV40="x",15,0)+IF(BV41="x",10,0)+IF(BV42="x",15,0)+IF(BV43="x",10,0)+IF(BV44="x",30,0)</f>
        <v>0</v>
      </c>
      <c r="BX38" s="383">
        <f t="shared" ref="BX38" si="83">IF(BW38&lt;=50,0,IF(BW38&lt;=75,1,IF(BW38&lt;=100,2,"Error")))</f>
        <v>0</v>
      </c>
      <c r="BY38" s="54" t="s">
        <v>228</v>
      </c>
      <c r="BZ38" s="45"/>
      <c r="CA38" s="45">
        <f t="shared" ref="CA38" si="84">IF(BZ38="x",15,0)+IF(BZ39="x",5,0)+IF(BZ40="x",15,0)+IF(BZ41="x",10,0)+IF(BZ42="x",15,0)+IF(BZ43="x",10,0)+IF(BZ44="x",30,0)</f>
        <v>0</v>
      </c>
      <c r="CB38" s="383">
        <f t="shared" ref="CB38" si="85">IF(CA38&lt;=50,0,IF(CA38&lt;=75,1,IF(CA38&lt;=100,2,"Error")))</f>
        <v>0</v>
      </c>
      <c r="CC38" s="54" t="s">
        <v>228</v>
      </c>
      <c r="CD38" s="45"/>
      <c r="CE38" s="45">
        <f t="shared" ref="CE38" si="86">IF(CD38="x",15,0)+IF(CD39="x",5,0)+IF(CD40="x",15,0)+IF(CD41="x",10,0)+IF(CD42="x",15,0)+IF(CD43="x",10,0)+IF(CD44="x",30,0)</f>
        <v>0</v>
      </c>
      <c r="CF38" s="383">
        <f t="shared" ref="CF38" si="87">IF(CE38&lt;=50,0,IF(CE38&lt;=75,1,IF(CE38&lt;=100,2,"Error")))</f>
        <v>0</v>
      </c>
      <c r="CG38" s="54" t="s">
        <v>228</v>
      </c>
      <c r="CH38" s="45"/>
      <c r="CI38" s="45">
        <f t="shared" ref="CI38" si="88">IF(CH38="x",15,0)+IF(CH39="x",5,0)+IF(CH40="x",15,0)+IF(CH41="x",10,0)+IF(CH42="x",15,0)+IF(CH43="x",10,0)+IF(CH44="x",30,0)</f>
        <v>0</v>
      </c>
      <c r="CJ38" s="383">
        <f t="shared" ref="CJ38" si="89">IF(CI38&lt;=50,0,IF(CI38&lt;=75,1,IF(CI38&lt;=100,2,"Error")))</f>
        <v>0</v>
      </c>
      <c r="CK38" s="54" t="s">
        <v>228</v>
      </c>
      <c r="CL38" s="45"/>
      <c r="CM38" s="45">
        <f t="shared" ref="CM38" si="90">IF(CL38="x",15,0)+IF(CL39="x",5,0)+IF(CL40="x",15,0)+IF(CL41="x",10,0)+IF(CL42="x",15,0)+IF(CL43="x",10,0)+IF(CL44="x",30,0)</f>
        <v>0</v>
      </c>
      <c r="CN38" s="383">
        <f t="shared" ref="CN38" si="91">IF(CM38&lt;=50,0,IF(CM38&lt;=75,1,IF(CM38&lt;=100,2,"Error")))</f>
        <v>0</v>
      </c>
    </row>
    <row r="39" spans="1:92" ht="22.5" x14ac:dyDescent="0.25">
      <c r="A39" s="54" t="s">
        <v>229</v>
      </c>
      <c r="B39" s="45"/>
      <c r="C39" s="54"/>
      <c r="D39" s="383"/>
      <c r="E39" s="54" t="s">
        <v>229</v>
      </c>
      <c r="F39" s="45"/>
      <c r="G39" s="54"/>
      <c r="H39" s="383"/>
      <c r="I39" s="54" t="s">
        <v>229</v>
      </c>
      <c r="J39" s="45"/>
      <c r="K39" s="54"/>
      <c r="L39" s="383"/>
      <c r="M39" s="54" t="s">
        <v>229</v>
      </c>
      <c r="N39" s="45"/>
      <c r="O39" s="54"/>
      <c r="P39" s="402"/>
      <c r="Q39" s="54" t="s">
        <v>229</v>
      </c>
      <c r="R39" s="45"/>
      <c r="S39" s="54"/>
      <c r="T39" s="383"/>
      <c r="U39" s="54" t="s">
        <v>229</v>
      </c>
      <c r="V39" s="45"/>
      <c r="W39" s="54"/>
      <c r="X39" s="383"/>
      <c r="Y39" s="54" t="s">
        <v>229</v>
      </c>
      <c r="Z39" s="45"/>
      <c r="AA39" s="54"/>
      <c r="AB39" s="383"/>
      <c r="AC39" s="54" t="s">
        <v>229</v>
      </c>
      <c r="AD39" s="45"/>
      <c r="AE39" s="54"/>
      <c r="AF39" s="383"/>
      <c r="AG39" s="54" t="s">
        <v>229</v>
      </c>
      <c r="AH39" s="45"/>
      <c r="AI39" s="54"/>
      <c r="AJ39" s="383"/>
      <c r="AK39" s="54" t="s">
        <v>229</v>
      </c>
      <c r="AL39" s="45"/>
      <c r="AM39" s="54"/>
      <c r="AN39" s="383"/>
      <c r="AO39" s="54" t="s">
        <v>229</v>
      </c>
      <c r="AP39" s="45"/>
      <c r="AQ39" s="54"/>
      <c r="AR39" s="383"/>
      <c r="AS39" s="54" t="s">
        <v>229</v>
      </c>
      <c r="AT39" s="45"/>
      <c r="AU39" s="54"/>
      <c r="AV39" s="383"/>
      <c r="AW39" s="54" t="s">
        <v>229</v>
      </c>
      <c r="AX39" s="45"/>
      <c r="AY39" s="54"/>
      <c r="AZ39" s="383"/>
      <c r="BA39" s="54" t="s">
        <v>229</v>
      </c>
      <c r="BB39" s="45"/>
      <c r="BC39" s="54"/>
      <c r="BD39" s="383"/>
      <c r="BE39" s="54" t="s">
        <v>229</v>
      </c>
      <c r="BF39" s="45"/>
      <c r="BG39" s="54"/>
      <c r="BH39" s="383"/>
      <c r="BI39" s="54" t="s">
        <v>229</v>
      </c>
      <c r="BJ39" s="45"/>
      <c r="BK39" s="54"/>
      <c r="BL39" s="383"/>
      <c r="BM39" s="54" t="s">
        <v>229</v>
      </c>
      <c r="BN39" s="45"/>
      <c r="BO39" s="54"/>
      <c r="BP39" s="383"/>
      <c r="BQ39" s="54" t="s">
        <v>229</v>
      </c>
      <c r="BR39" s="45"/>
      <c r="BS39" s="54"/>
      <c r="BT39" s="383"/>
      <c r="BU39" s="54" t="s">
        <v>229</v>
      </c>
      <c r="BV39" s="45"/>
      <c r="BW39" s="54"/>
      <c r="BX39" s="383"/>
      <c r="BY39" s="54" t="s">
        <v>229</v>
      </c>
      <c r="BZ39" s="45"/>
      <c r="CA39" s="54"/>
      <c r="CB39" s="383"/>
      <c r="CC39" s="54" t="s">
        <v>229</v>
      </c>
      <c r="CD39" s="45"/>
      <c r="CE39" s="54"/>
      <c r="CF39" s="383"/>
      <c r="CG39" s="54" t="s">
        <v>229</v>
      </c>
      <c r="CH39" s="45"/>
      <c r="CI39" s="54"/>
      <c r="CJ39" s="383"/>
      <c r="CK39" s="54" t="s">
        <v>229</v>
      </c>
      <c r="CL39" s="45"/>
      <c r="CM39" s="54"/>
      <c r="CN39" s="383"/>
    </row>
    <row r="40" spans="1:92" x14ac:dyDescent="0.25">
      <c r="A40" s="54" t="s">
        <v>230</v>
      </c>
      <c r="B40" s="45"/>
      <c r="C40" s="54"/>
      <c r="D40" s="383"/>
      <c r="E40" s="54" t="s">
        <v>230</v>
      </c>
      <c r="F40" s="45"/>
      <c r="G40" s="54"/>
      <c r="H40" s="383"/>
      <c r="I40" s="54" t="s">
        <v>230</v>
      </c>
      <c r="J40" s="45"/>
      <c r="K40" s="54"/>
      <c r="L40" s="383"/>
      <c r="M40" s="54" t="s">
        <v>230</v>
      </c>
      <c r="N40" s="45"/>
      <c r="O40" s="54"/>
      <c r="P40" s="402"/>
      <c r="Q40" s="54" t="s">
        <v>230</v>
      </c>
      <c r="R40" s="45"/>
      <c r="S40" s="54"/>
      <c r="T40" s="383"/>
      <c r="U40" s="54" t="s">
        <v>230</v>
      </c>
      <c r="V40" s="45"/>
      <c r="W40" s="54"/>
      <c r="X40" s="383"/>
      <c r="Y40" s="54" t="s">
        <v>230</v>
      </c>
      <c r="Z40" s="45"/>
      <c r="AA40" s="54"/>
      <c r="AB40" s="383"/>
      <c r="AC40" s="54" t="s">
        <v>230</v>
      </c>
      <c r="AD40" s="45"/>
      <c r="AE40" s="54"/>
      <c r="AF40" s="383"/>
      <c r="AG40" s="54" t="s">
        <v>230</v>
      </c>
      <c r="AH40" s="45"/>
      <c r="AI40" s="54"/>
      <c r="AJ40" s="383"/>
      <c r="AK40" s="54" t="s">
        <v>230</v>
      </c>
      <c r="AL40" s="45"/>
      <c r="AM40" s="54"/>
      <c r="AN40" s="383"/>
      <c r="AO40" s="54" t="s">
        <v>230</v>
      </c>
      <c r="AP40" s="45"/>
      <c r="AQ40" s="54"/>
      <c r="AR40" s="383"/>
      <c r="AS40" s="54" t="s">
        <v>230</v>
      </c>
      <c r="AT40" s="45"/>
      <c r="AU40" s="54"/>
      <c r="AV40" s="383"/>
      <c r="AW40" s="54" t="s">
        <v>230</v>
      </c>
      <c r="AX40" s="45"/>
      <c r="AY40" s="54"/>
      <c r="AZ40" s="383"/>
      <c r="BA40" s="54" t="s">
        <v>230</v>
      </c>
      <c r="BB40" s="45"/>
      <c r="BC40" s="54"/>
      <c r="BD40" s="383"/>
      <c r="BE40" s="54" t="s">
        <v>230</v>
      </c>
      <c r="BF40" s="45"/>
      <c r="BG40" s="54"/>
      <c r="BH40" s="383"/>
      <c r="BI40" s="54" t="s">
        <v>230</v>
      </c>
      <c r="BJ40" s="45"/>
      <c r="BK40" s="54"/>
      <c r="BL40" s="383"/>
      <c r="BM40" s="54" t="s">
        <v>230</v>
      </c>
      <c r="BN40" s="45"/>
      <c r="BO40" s="54"/>
      <c r="BP40" s="383"/>
      <c r="BQ40" s="54" t="s">
        <v>230</v>
      </c>
      <c r="BR40" s="45"/>
      <c r="BS40" s="54"/>
      <c r="BT40" s="383"/>
      <c r="BU40" s="54" t="s">
        <v>230</v>
      </c>
      <c r="BV40" s="45"/>
      <c r="BW40" s="54"/>
      <c r="BX40" s="383"/>
      <c r="BY40" s="54" t="s">
        <v>230</v>
      </c>
      <c r="BZ40" s="45"/>
      <c r="CA40" s="54"/>
      <c r="CB40" s="383"/>
      <c r="CC40" s="54" t="s">
        <v>230</v>
      </c>
      <c r="CD40" s="45"/>
      <c r="CE40" s="54"/>
      <c r="CF40" s="383"/>
      <c r="CG40" s="54" t="s">
        <v>230</v>
      </c>
      <c r="CH40" s="45"/>
      <c r="CI40" s="54"/>
      <c r="CJ40" s="383"/>
      <c r="CK40" s="54" t="s">
        <v>230</v>
      </c>
      <c r="CL40" s="45"/>
      <c r="CM40" s="54"/>
      <c r="CN40" s="383"/>
    </row>
    <row r="41" spans="1:92" x14ac:dyDescent="0.25">
      <c r="A41" s="54" t="s">
        <v>231</v>
      </c>
      <c r="B41" s="45"/>
      <c r="C41" s="54"/>
      <c r="D41" s="383"/>
      <c r="E41" s="54" t="s">
        <v>231</v>
      </c>
      <c r="F41" s="45"/>
      <c r="G41" s="54"/>
      <c r="H41" s="383"/>
      <c r="I41" s="54" t="s">
        <v>231</v>
      </c>
      <c r="J41" s="45"/>
      <c r="K41" s="54"/>
      <c r="L41" s="383"/>
      <c r="M41" s="54" t="s">
        <v>231</v>
      </c>
      <c r="N41" s="45"/>
      <c r="O41" s="54"/>
      <c r="P41" s="402"/>
      <c r="Q41" s="54" t="s">
        <v>231</v>
      </c>
      <c r="R41" s="45"/>
      <c r="S41" s="54"/>
      <c r="T41" s="383"/>
      <c r="U41" s="54" t="s">
        <v>231</v>
      </c>
      <c r="V41" s="45"/>
      <c r="W41" s="54"/>
      <c r="X41" s="383"/>
      <c r="Y41" s="54" t="s">
        <v>231</v>
      </c>
      <c r="Z41" s="45"/>
      <c r="AA41" s="54"/>
      <c r="AB41" s="383"/>
      <c r="AC41" s="54" t="s">
        <v>231</v>
      </c>
      <c r="AD41" s="45"/>
      <c r="AE41" s="54"/>
      <c r="AF41" s="383"/>
      <c r="AG41" s="54" t="s">
        <v>231</v>
      </c>
      <c r="AH41" s="45"/>
      <c r="AI41" s="54"/>
      <c r="AJ41" s="383"/>
      <c r="AK41" s="54" t="s">
        <v>231</v>
      </c>
      <c r="AL41" s="45"/>
      <c r="AM41" s="54"/>
      <c r="AN41" s="383"/>
      <c r="AO41" s="54" t="s">
        <v>231</v>
      </c>
      <c r="AP41" s="45"/>
      <c r="AQ41" s="54"/>
      <c r="AR41" s="383"/>
      <c r="AS41" s="54" t="s">
        <v>231</v>
      </c>
      <c r="AT41" s="45"/>
      <c r="AU41" s="54"/>
      <c r="AV41" s="383"/>
      <c r="AW41" s="54" t="s">
        <v>231</v>
      </c>
      <c r="AX41" s="45"/>
      <c r="AY41" s="54"/>
      <c r="AZ41" s="383"/>
      <c r="BA41" s="54" t="s">
        <v>231</v>
      </c>
      <c r="BB41" s="45"/>
      <c r="BC41" s="54"/>
      <c r="BD41" s="383"/>
      <c r="BE41" s="54" t="s">
        <v>231</v>
      </c>
      <c r="BF41" s="45"/>
      <c r="BG41" s="54"/>
      <c r="BH41" s="383"/>
      <c r="BI41" s="54" t="s">
        <v>231</v>
      </c>
      <c r="BJ41" s="45"/>
      <c r="BK41" s="54"/>
      <c r="BL41" s="383"/>
      <c r="BM41" s="54" t="s">
        <v>231</v>
      </c>
      <c r="BN41" s="45"/>
      <c r="BO41" s="54"/>
      <c r="BP41" s="383"/>
      <c r="BQ41" s="54" t="s">
        <v>231</v>
      </c>
      <c r="BR41" s="45"/>
      <c r="BS41" s="54"/>
      <c r="BT41" s="383"/>
      <c r="BU41" s="54" t="s">
        <v>231</v>
      </c>
      <c r="BV41" s="45"/>
      <c r="BW41" s="54"/>
      <c r="BX41" s="383"/>
      <c r="BY41" s="54" t="s">
        <v>231</v>
      </c>
      <c r="BZ41" s="45"/>
      <c r="CA41" s="54"/>
      <c r="CB41" s="383"/>
      <c r="CC41" s="54" t="s">
        <v>231</v>
      </c>
      <c r="CD41" s="45"/>
      <c r="CE41" s="54"/>
      <c r="CF41" s="383"/>
      <c r="CG41" s="54" t="s">
        <v>231</v>
      </c>
      <c r="CH41" s="45"/>
      <c r="CI41" s="54"/>
      <c r="CJ41" s="383"/>
      <c r="CK41" s="54" t="s">
        <v>231</v>
      </c>
      <c r="CL41" s="45"/>
      <c r="CM41" s="54"/>
      <c r="CN41" s="383"/>
    </row>
    <row r="42" spans="1:92" ht="22.5" x14ac:dyDescent="0.25">
      <c r="A42" s="54" t="s">
        <v>232</v>
      </c>
      <c r="B42" s="45"/>
      <c r="C42" s="54"/>
      <c r="D42" s="383"/>
      <c r="E42" s="54" t="s">
        <v>232</v>
      </c>
      <c r="F42" s="45"/>
      <c r="G42" s="54"/>
      <c r="H42" s="383"/>
      <c r="I42" s="54" t="s">
        <v>232</v>
      </c>
      <c r="J42" s="45"/>
      <c r="K42" s="54"/>
      <c r="L42" s="383"/>
      <c r="M42" s="54" t="s">
        <v>232</v>
      </c>
      <c r="N42" s="45"/>
      <c r="O42" s="54"/>
      <c r="P42" s="402"/>
      <c r="Q42" s="54" t="s">
        <v>232</v>
      </c>
      <c r="R42" s="45"/>
      <c r="S42" s="54"/>
      <c r="T42" s="383"/>
      <c r="U42" s="54" t="s">
        <v>232</v>
      </c>
      <c r="V42" s="45"/>
      <c r="W42" s="54"/>
      <c r="X42" s="383"/>
      <c r="Y42" s="54" t="s">
        <v>232</v>
      </c>
      <c r="Z42" s="45"/>
      <c r="AA42" s="54"/>
      <c r="AB42" s="383"/>
      <c r="AC42" s="54" t="s">
        <v>232</v>
      </c>
      <c r="AD42" s="45"/>
      <c r="AE42" s="54"/>
      <c r="AF42" s="383"/>
      <c r="AG42" s="54" t="s">
        <v>232</v>
      </c>
      <c r="AH42" s="45"/>
      <c r="AI42" s="54"/>
      <c r="AJ42" s="383"/>
      <c r="AK42" s="54" t="s">
        <v>232</v>
      </c>
      <c r="AL42" s="45"/>
      <c r="AM42" s="54"/>
      <c r="AN42" s="383"/>
      <c r="AO42" s="54" t="s">
        <v>232</v>
      </c>
      <c r="AP42" s="45"/>
      <c r="AQ42" s="54"/>
      <c r="AR42" s="383"/>
      <c r="AS42" s="54" t="s">
        <v>232</v>
      </c>
      <c r="AT42" s="45"/>
      <c r="AU42" s="54"/>
      <c r="AV42" s="383"/>
      <c r="AW42" s="54" t="s">
        <v>232</v>
      </c>
      <c r="AX42" s="45"/>
      <c r="AY42" s="54"/>
      <c r="AZ42" s="383"/>
      <c r="BA42" s="54" t="s">
        <v>232</v>
      </c>
      <c r="BB42" s="45"/>
      <c r="BC42" s="54"/>
      <c r="BD42" s="383"/>
      <c r="BE42" s="54" t="s">
        <v>232</v>
      </c>
      <c r="BF42" s="45"/>
      <c r="BG42" s="54"/>
      <c r="BH42" s="383"/>
      <c r="BI42" s="54" t="s">
        <v>232</v>
      </c>
      <c r="BJ42" s="45"/>
      <c r="BK42" s="54"/>
      <c r="BL42" s="383"/>
      <c r="BM42" s="54" t="s">
        <v>232</v>
      </c>
      <c r="BN42" s="45"/>
      <c r="BO42" s="54"/>
      <c r="BP42" s="383"/>
      <c r="BQ42" s="54" t="s">
        <v>232</v>
      </c>
      <c r="BR42" s="45"/>
      <c r="BS42" s="54"/>
      <c r="BT42" s="383"/>
      <c r="BU42" s="54" t="s">
        <v>232</v>
      </c>
      <c r="BV42" s="45"/>
      <c r="BW42" s="54"/>
      <c r="BX42" s="383"/>
      <c r="BY42" s="54" t="s">
        <v>232</v>
      </c>
      <c r="BZ42" s="45"/>
      <c r="CA42" s="54"/>
      <c r="CB42" s="383"/>
      <c r="CC42" s="54" t="s">
        <v>232</v>
      </c>
      <c r="CD42" s="45"/>
      <c r="CE42" s="54"/>
      <c r="CF42" s="383"/>
      <c r="CG42" s="54" t="s">
        <v>232</v>
      </c>
      <c r="CH42" s="45"/>
      <c r="CI42" s="54"/>
      <c r="CJ42" s="383"/>
      <c r="CK42" s="54" t="s">
        <v>232</v>
      </c>
      <c r="CL42" s="45"/>
      <c r="CM42" s="54"/>
      <c r="CN42" s="383"/>
    </row>
    <row r="43" spans="1:92" ht="22.5" x14ac:dyDescent="0.25">
      <c r="A43" s="54" t="s">
        <v>233</v>
      </c>
      <c r="B43" s="45"/>
      <c r="C43" s="54"/>
      <c r="D43" s="383"/>
      <c r="E43" s="54" t="s">
        <v>233</v>
      </c>
      <c r="F43" s="45"/>
      <c r="G43" s="54"/>
      <c r="H43" s="383"/>
      <c r="I43" s="54" t="s">
        <v>233</v>
      </c>
      <c r="J43" s="45"/>
      <c r="K43" s="54"/>
      <c r="L43" s="383"/>
      <c r="M43" s="54" t="s">
        <v>233</v>
      </c>
      <c r="N43" s="45"/>
      <c r="O43" s="54"/>
      <c r="P43" s="402"/>
      <c r="Q43" s="54" t="s">
        <v>233</v>
      </c>
      <c r="R43" s="45"/>
      <c r="S43" s="54"/>
      <c r="T43" s="383"/>
      <c r="U43" s="54" t="s">
        <v>233</v>
      </c>
      <c r="V43" s="45"/>
      <c r="W43" s="54"/>
      <c r="X43" s="383"/>
      <c r="Y43" s="54" t="s">
        <v>233</v>
      </c>
      <c r="Z43" s="45"/>
      <c r="AA43" s="54"/>
      <c r="AB43" s="383"/>
      <c r="AC43" s="54" t="s">
        <v>233</v>
      </c>
      <c r="AD43" s="45"/>
      <c r="AE43" s="54"/>
      <c r="AF43" s="383"/>
      <c r="AG43" s="54" t="s">
        <v>233</v>
      </c>
      <c r="AH43" s="45"/>
      <c r="AI43" s="54"/>
      <c r="AJ43" s="383"/>
      <c r="AK43" s="54" t="s">
        <v>233</v>
      </c>
      <c r="AL43" s="45"/>
      <c r="AM43" s="54"/>
      <c r="AN43" s="383"/>
      <c r="AO43" s="54" t="s">
        <v>233</v>
      </c>
      <c r="AP43" s="45"/>
      <c r="AQ43" s="54"/>
      <c r="AR43" s="383"/>
      <c r="AS43" s="54" t="s">
        <v>233</v>
      </c>
      <c r="AT43" s="45"/>
      <c r="AU43" s="54"/>
      <c r="AV43" s="383"/>
      <c r="AW43" s="54" t="s">
        <v>233</v>
      </c>
      <c r="AX43" s="45"/>
      <c r="AY43" s="54"/>
      <c r="AZ43" s="383"/>
      <c r="BA43" s="54" t="s">
        <v>233</v>
      </c>
      <c r="BB43" s="45"/>
      <c r="BC43" s="54"/>
      <c r="BD43" s="383"/>
      <c r="BE43" s="54" t="s">
        <v>233</v>
      </c>
      <c r="BF43" s="45"/>
      <c r="BG43" s="54"/>
      <c r="BH43" s="383"/>
      <c r="BI43" s="54" t="s">
        <v>233</v>
      </c>
      <c r="BJ43" s="45"/>
      <c r="BK43" s="54"/>
      <c r="BL43" s="383"/>
      <c r="BM43" s="54" t="s">
        <v>233</v>
      </c>
      <c r="BN43" s="45"/>
      <c r="BO43" s="54"/>
      <c r="BP43" s="383"/>
      <c r="BQ43" s="54" t="s">
        <v>233</v>
      </c>
      <c r="BR43" s="45"/>
      <c r="BS43" s="54"/>
      <c r="BT43" s="383"/>
      <c r="BU43" s="54" t="s">
        <v>233</v>
      </c>
      <c r="BV43" s="45"/>
      <c r="BW43" s="54"/>
      <c r="BX43" s="383"/>
      <c r="BY43" s="54" t="s">
        <v>233</v>
      </c>
      <c r="BZ43" s="45"/>
      <c r="CA43" s="54"/>
      <c r="CB43" s="383"/>
      <c r="CC43" s="54" t="s">
        <v>233</v>
      </c>
      <c r="CD43" s="45"/>
      <c r="CE43" s="54"/>
      <c r="CF43" s="383"/>
      <c r="CG43" s="54" t="s">
        <v>233</v>
      </c>
      <c r="CH43" s="45"/>
      <c r="CI43" s="54"/>
      <c r="CJ43" s="383"/>
      <c r="CK43" s="54" t="s">
        <v>233</v>
      </c>
      <c r="CL43" s="45"/>
      <c r="CM43" s="54"/>
      <c r="CN43" s="383"/>
    </row>
    <row r="44" spans="1:92" ht="22.5" x14ac:dyDescent="0.25">
      <c r="A44" s="54" t="s">
        <v>234</v>
      </c>
      <c r="B44" s="45"/>
      <c r="C44" s="54"/>
      <c r="D44" s="383"/>
      <c r="E44" s="54" t="s">
        <v>234</v>
      </c>
      <c r="F44" s="45"/>
      <c r="G44" s="54"/>
      <c r="H44" s="383"/>
      <c r="I44" s="54" t="s">
        <v>234</v>
      </c>
      <c r="J44" s="45"/>
      <c r="K44" s="54"/>
      <c r="L44" s="383"/>
      <c r="M44" s="54" t="s">
        <v>234</v>
      </c>
      <c r="N44" s="45"/>
      <c r="O44" s="54"/>
      <c r="P44" s="403"/>
      <c r="Q44" s="54" t="s">
        <v>234</v>
      </c>
      <c r="R44" s="45"/>
      <c r="S44" s="54"/>
      <c r="T44" s="383"/>
      <c r="U44" s="54" t="s">
        <v>234</v>
      </c>
      <c r="V44" s="45"/>
      <c r="W44" s="54"/>
      <c r="X44" s="383"/>
      <c r="Y44" s="54" t="s">
        <v>234</v>
      </c>
      <c r="Z44" s="45"/>
      <c r="AA44" s="54"/>
      <c r="AB44" s="383"/>
      <c r="AC44" s="54" t="s">
        <v>234</v>
      </c>
      <c r="AD44" s="45"/>
      <c r="AE44" s="54"/>
      <c r="AF44" s="383"/>
      <c r="AG44" s="54" t="s">
        <v>234</v>
      </c>
      <c r="AH44" s="45"/>
      <c r="AI44" s="54"/>
      <c r="AJ44" s="383"/>
      <c r="AK44" s="54" t="s">
        <v>234</v>
      </c>
      <c r="AL44" s="45"/>
      <c r="AM44" s="54"/>
      <c r="AN44" s="383"/>
      <c r="AO44" s="54" t="s">
        <v>234</v>
      </c>
      <c r="AP44" s="45"/>
      <c r="AQ44" s="54"/>
      <c r="AR44" s="383"/>
      <c r="AS44" s="54" t="s">
        <v>234</v>
      </c>
      <c r="AT44" s="45"/>
      <c r="AU44" s="54"/>
      <c r="AV44" s="383"/>
      <c r="AW44" s="54" t="s">
        <v>234</v>
      </c>
      <c r="AX44" s="45"/>
      <c r="AY44" s="54"/>
      <c r="AZ44" s="383"/>
      <c r="BA44" s="54" t="s">
        <v>234</v>
      </c>
      <c r="BB44" s="45"/>
      <c r="BC44" s="54"/>
      <c r="BD44" s="383"/>
      <c r="BE44" s="54" t="s">
        <v>234</v>
      </c>
      <c r="BF44" s="45"/>
      <c r="BG44" s="54"/>
      <c r="BH44" s="383"/>
      <c r="BI44" s="54" t="s">
        <v>234</v>
      </c>
      <c r="BJ44" s="45"/>
      <c r="BK44" s="54"/>
      <c r="BL44" s="383"/>
      <c r="BM44" s="54" t="s">
        <v>234</v>
      </c>
      <c r="BN44" s="45"/>
      <c r="BO44" s="54"/>
      <c r="BP44" s="383"/>
      <c r="BQ44" s="54" t="s">
        <v>234</v>
      </c>
      <c r="BR44" s="45"/>
      <c r="BS44" s="54"/>
      <c r="BT44" s="383"/>
      <c r="BU44" s="54" t="s">
        <v>234</v>
      </c>
      <c r="BV44" s="45"/>
      <c r="BW44" s="54"/>
      <c r="BX44" s="383"/>
      <c r="BY44" s="54" t="s">
        <v>234</v>
      </c>
      <c r="BZ44" s="45"/>
      <c r="CA44" s="54"/>
      <c r="CB44" s="383"/>
      <c r="CC44" s="54" t="s">
        <v>234</v>
      </c>
      <c r="CD44" s="45"/>
      <c r="CE44" s="54"/>
      <c r="CF44" s="383"/>
      <c r="CG44" s="54" t="s">
        <v>234</v>
      </c>
      <c r="CH44" s="45"/>
      <c r="CI44" s="54"/>
      <c r="CJ44" s="383"/>
      <c r="CK44" s="54" t="s">
        <v>234</v>
      </c>
      <c r="CL44" s="45"/>
      <c r="CM44" s="54"/>
      <c r="CN44" s="383"/>
    </row>
    <row r="46" spans="1:92" x14ac:dyDescent="0.25">
      <c r="A46" s="3" t="s">
        <v>308</v>
      </c>
    </row>
  </sheetData>
  <mergeCells count="255">
    <mergeCell ref="CB38:CB44"/>
    <mergeCell ref="CF38:CF44"/>
    <mergeCell ref="CJ38:CJ44"/>
    <mergeCell ref="CN38:CN44"/>
    <mergeCell ref="AR38:AR44"/>
    <mergeCell ref="AV38:AV44"/>
    <mergeCell ref="AZ38:AZ44"/>
    <mergeCell ref="BD38:BD44"/>
    <mergeCell ref="BH38:BH44"/>
    <mergeCell ref="BL38:BL44"/>
    <mergeCell ref="BP38:BP44"/>
    <mergeCell ref="BT38:BT44"/>
    <mergeCell ref="BX38:BX44"/>
    <mergeCell ref="AP37:AR37"/>
    <mergeCell ref="AT37:AV37"/>
    <mergeCell ref="AX37:AZ37"/>
    <mergeCell ref="BB37:BD37"/>
    <mergeCell ref="BF37:BH37"/>
    <mergeCell ref="BJ37:BL37"/>
    <mergeCell ref="BN37:BP37"/>
    <mergeCell ref="BR37:BT37"/>
    <mergeCell ref="BV37:BX37"/>
    <mergeCell ref="CB22:CB28"/>
    <mergeCell ref="CF22:CF28"/>
    <mergeCell ref="CJ22:CJ28"/>
    <mergeCell ref="CN22:CN28"/>
    <mergeCell ref="BZ29:CB29"/>
    <mergeCell ref="CD29:CF29"/>
    <mergeCell ref="CH29:CJ29"/>
    <mergeCell ref="CL29:CN29"/>
    <mergeCell ref="BZ37:CB37"/>
    <mergeCell ref="CD37:CF37"/>
    <mergeCell ref="CH37:CJ37"/>
    <mergeCell ref="CL37:CN37"/>
    <mergeCell ref="CB30:CB36"/>
    <mergeCell ref="CF30:CF36"/>
    <mergeCell ref="CJ30:CJ36"/>
    <mergeCell ref="CN30:CN36"/>
    <mergeCell ref="AP29:AR29"/>
    <mergeCell ref="AT29:AV29"/>
    <mergeCell ref="AX29:AZ29"/>
    <mergeCell ref="BB29:BD29"/>
    <mergeCell ref="BF29:BH29"/>
    <mergeCell ref="BJ29:BL29"/>
    <mergeCell ref="BN29:BP29"/>
    <mergeCell ref="BR29:BT29"/>
    <mergeCell ref="BV29:BX29"/>
    <mergeCell ref="AR30:AR36"/>
    <mergeCell ref="AV30:AV36"/>
    <mergeCell ref="AZ30:AZ36"/>
    <mergeCell ref="BD30:BD36"/>
    <mergeCell ref="BH30:BH36"/>
    <mergeCell ref="BL30:BL36"/>
    <mergeCell ref="BP30:BP36"/>
    <mergeCell ref="BT30:BT36"/>
    <mergeCell ref="BX30:BX36"/>
    <mergeCell ref="AR22:AR28"/>
    <mergeCell ref="AV22:AV28"/>
    <mergeCell ref="AZ22:AZ28"/>
    <mergeCell ref="BD22:BD28"/>
    <mergeCell ref="BH22:BH28"/>
    <mergeCell ref="BL22:BL28"/>
    <mergeCell ref="BP22:BP28"/>
    <mergeCell ref="BT22:BT28"/>
    <mergeCell ref="BX22:BX28"/>
    <mergeCell ref="BZ21:CB21"/>
    <mergeCell ref="CD21:CF21"/>
    <mergeCell ref="CH21:CJ21"/>
    <mergeCell ref="CL21:CN21"/>
    <mergeCell ref="AR14:AR20"/>
    <mergeCell ref="AV14:AV20"/>
    <mergeCell ref="AZ14:AZ20"/>
    <mergeCell ref="BD14:BD20"/>
    <mergeCell ref="BH14:BH20"/>
    <mergeCell ref="AP21:AR21"/>
    <mergeCell ref="AT21:AV21"/>
    <mergeCell ref="AX21:AZ21"/>
    <mergeCell ref="BB21:BD21"/>
    <mergeCell ref="BF21:BH21"/>
    <mergeCell ref="BJ21:BL21"/>
    <mergeCell ref="BN21:BP21"/>
    <mergeCell ref="BR21:BT21"/>
    <mergeCell ref="BV21:BX21"/>
    <mergeCell ref="BL14:BL20"/>
    <mergeCell ref="BP14:BP20"/>
    <mergeCell ref="BT14:BT20"/>
    <mergeCell ref="BX14:BX20"/>
    <mergeCell ref="CB14:CB20"/>
    <mergeCell ref="CF14:CF20"/>
    <mergeCell ref="CJ14:CJ20"/>
    <mergeCell ref="CN14:CN20"/>
    <mergeCell ref="AZ6:AZ12"/>
    <mergeCell ref="BD6:BD12"/>
    <mergeCell ref="BH6:BH12"/>
    <mergeCell ref="BL6:BL12"/>
    <mergeCell ref="BP6:BP12"/>
    <mergeCell ref="BT6:BT12"/>
    <mergeCell ref="BX6:BX12"/>
    <mergeCell ref="CB6:CB12"/>
    <mergeCell ref="CF6:CF12"/>
    <mergeCell ref="CJ6:CJ12"/>
    <mergeCell ref="CN6:CN12"/>
    <mergeCell ref="BZ13:CB13"/>
    <mergeCell ref="CD13:CF13"/>
    <mergeCell ref="CH13:CJ13"/>
    <mergeCell ref="CL13:CN13"/>
    <mergeCell ref="AP13:AR13"/>
    <mergeCell ref="AT13:AV13"/>
    <mergeCell ref="AX13:AZ13"/>
    <mergeCell ref="BB13:BD13"/>
    <mergeCell ref="BF13:BH13"/>
    <mergeCell ref="BJ13:BL13"/>
    <mergeCell ref="BN13:BP13"/>
    <mergeCell ref="BR13:BT13"/>
    <mergeCell ref="BV13:BX13"/>
    <mergeCell ref="BY3:CB3"/>
    <mergeCell ref="CC3:CF3"/>
    <mergeCell ref="CG3:CJ3"/>
    <mergeCell ref="CK3:CN3"/>
    <mergeCell ref="AP4:AR4"/>
    <mergeCell ref="AT4:AV4"/>
    <mergeCell ref="AX4:AZ4"/>
    <mergeCell ref="BB4:BD4"/>
    <mergeCell ref="BF4:BH4"/>
    <mergeCell ref="BJ4:BL4"/>
    <mergeCell ref="BN4:BP4"/>
    <mergeCell ref="BR4:BT4"/>
    <mergeCell ref="BV4:BX4"/>
    <mergeCell ref="BZ4:CB4"/>
    <mergeCell ref="CD4:CF4"/>
    <mergeCell ref="CH4:CJ4"/>
    <mergeCell ref="CL4:CN4"/>
    <mergeCell ref="AO3:AR3"/>
    <mergeCell ref="AS3:AV3"/>
    <mergeCell ref="AW3:AZ3"/>
    <mergeCell ref="BA3:BD3"/>
    <mergeCell ref="BE3:BH3"/>
    <mergeCell ref="BI3:BL3"/>
    <mergeCell ref="BM3:BP3"/>
    <mergeCell ref="BQ3:BT3"/>
    <mergeCell ref="BU3:BX3"/>
    <mergeCell ref="X38:X44"/>
    <mergeCell ref="AB38:AB44"/>
    <mergeCell ref="AF38:AF44"/>
    <mergeCell ref="AJ38:AJ44"/>
    <mergeCell ref="AN38:AN44"/>
    <mergeCell ref="AL37:AN37"/>
    <mergeCell ref="X30:X36"/>
    <mergeCell ref="AB30:AB36"/>
    <mergeCell ref="AF30:AF36"/>
    <mergeCell ref="AJ30:AJ36"/>
    <mergeCell ref="AN30:AN36"/>
    <mergeCell ref="AL29:AN29"/>
    <mergeCell ref="Z4:AB4"/>
    <mergeCell ref="AB6:AB12"/>
    <mergeCell ref="Z13:AB13"/>
    <mergeCell ref="AB14:AB20"/>
    <mergeCell ref="Z21:AB21"/>
    <mergeCell ref="AB22:AB28"/>
    <mergeCell ref="AR6:AR12"/>
    <mergeCell ref="AV6:AV12"/>
    <mergeCell ref="AH21:AJ21"/>
    <mergeCell ref="AL21:AN21"/>
    <mergeCell ref="D38:D44"/>
    <mergeCell ref="H38:H44"/>
    <mergeCell ref="L38:L44"/>
    <mergeCell ref="P38:P44"/>
    <mergeCell ref="T38:T44"/>
    <mergeCell ref="V37:X37"/>
    <mergeCell ref="Z37:AB37"/>
    <mergeCell ref="AD37:AF37"/>
    <mergeCell ref="AH37:AJ37"/>
    <mergeCell ref="B37:D37"/>
    <mergeCell ref="F37:H37"/>
    <mergeCell ref="J37:L37"/>
    <mergeCell ref="N37:P37"/>
    <mergeCell ref="R37:T37"/>
    <mergeCell ref="D30:D36"/>
    <mergeCell ref="H30:H36"/>
    <mergeCell ref="L30:L36"/>
    <mergeCell ref="P30:P36"/>
    <mergeCell ref="T30:T36"/>
    <mergeCell ref="V29:X29"/>
    <mergeCell ref="Z29:AB29"/>
    <mergeCell ref="AD29:AF29"/>
    <mergeCell ref="AH29:AJ29"/>
    <mergeCell ref="B29:D29"/>
    <mergeCell ref="F29:H29"/>
    <mergeCell ref="J29:L29"/>
    <mergeCell ref="N29:P29"/>
    <mergeCell ref="R29:T29"/>
    <mergeCell ref="AJ22:AJ28"/>
    <mergeCell ref="AN22:AN28"/>
    <mergeCell ref="AC3:AF3"/>
    <mergeCell ref="AD4:AF4"/>
    <mergeCell ref="AF6:AF12"/>
    <mergeCell ref="AD13:AF13"/>
    <mergeCell ref="AF14:AF20"/>
    <mergeCell ref="AG3:AJ3"/>
    <mergeCell ref="AK3:AN3"/>
    <mergeCell ref="AH4:AJ4"/>
    <mergeCell ref="AL4:AN4"/>
    <mergeCell ref="AJ6:AJ12"/>
    <mergeCell ref="AN6:AN12"/>
    <mergeCell ref="AH13:AJ13"/>
    <mergeCell ref="AL13:AN13"/>
    <mergeCell ref="AJ14:AJ20"/>
    <mergeCell ref="AN14:AN20"/>
    <mergeCell ref="U3:X3"/>
    <mergeCell ref="V4:X4"/>
    <mergeCell ref="X6:X12"/>
    <mergeCell ref="V13:X13"/>
    <mergeCell ref="X14:X20"/>
    <mergeCell ref="V21:X21"/>
    <mergeCell ref="A1:E1"/>
    <mergeCell ref="AD21:AF21"/>
    <mergeCell ref="AF22:AF28"/>
    <mergeCell ref="X22:X28"/>
    <mergeCell ref="Y3:AB3"/>
    <mergeCell ref="M3:P3"/>
    <mergeCell ref="N4:P4"/>
    <mergeCell ref="N13:P13"/>
    <mergeCell ref="N21:P21"/>
    <mergeCell ref="I3:L3"/>
    <mergeCell ref="J4:L4"/>
    <mergeCell ref="T22:T28"/>
    <mergeCell ref="T6:T12"/>
    <mergeCell ref="T14:T20"/>
    <mergeCell ref="L22:L28"/>
    <mergeCell ref="P6:P12"/>
    <mergeCell ref="P14:P20"/>
    <mergeCell ref="P22:P28"/>
    <mergeCell ref="L6:L12"/>
    <mergeCell ref="L14:L20"/>
    <mergeCell ref="J13:L13"/>
    <mergeCell ref="J21:L21"/>
    <mergeCell ref="R4:T4"/>
    <mergeCell ref="R13:T13"/>
    <mergeCell ref="Q3:T3"/>
    <mergeCell ref="R21:T21"/>
    <mergeCell ref="A2:D2"/>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s>
  <hyperlinks>
    <hyperlink ref="A1:D1" location="'Evaluación Controles'!A1" display="VOLVER A MAPA DE RIESGOS Y OPORTUNIDADES" xr:uid="{00000000-0004-0000-0600-000000000000}"/>
    <hyperlink ref="A1:E1" location="'Mapa de Riesgos y Oportunidades'!A1" display="VOLVER A MAPA DE RIESGOS Y OPORTUNIDADES" xr:uid="{00000000-0004-0000-0600-000001000000}"/>
  </hyperlinks>
  <pageMargins left="0.7" right="0.7" top="0.75" bottom="0.75" header="0.3" footer="0.3"/>
  <pageSetup orientation="portrait" horizontalDpi="0"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B1:O29"/>
  <sheetViews>
    <sheetView zoomScale="70" zoomScaleNormal="70" workbookViewId="0">
      <selection activeCell="F28" sqref="F28"/>
    </sheetView>
  </sheetViews>
  <sheetFormatPr baseColWidth="10" defaultRowHeight="15" x14ac:dyDescent="0.25"/>
  <cols>
    <col min="2" max="2" width="3.875" customWidth="1"/>
    <col min="4" max="4" width="20.375" bestFit="1" customWidth="1"/>
    <col min="5" max="6" width="18.75" bestFit="1" customWidth="1"/>
    <col min="7" max="7" width="8.125" customWidth="1"/>
    <col min="8" max="8" width="14.75" bestFit="1" customWidth="1"/>
    <col min="10" max="10" width="21" customWidth="1"/>
    <col min="11" max="11" width="14.875" customWidth="1"/>
    <col min="12" max="12" width="15" bestFit="1" customWidth="1"/>
    <col min="13" max="13" width="13.375" bestFit="1" customWidth="1"/>
    <col min="14" max="14" width="12.75" customWidth="1"/>
    <col min="15" max="15" width="8.125" bestFit="1" customWidth="1"/>
  </cols>
  <sheetData>
    <row r="1" spans="2:15" ht="22.5" customHeight="1" x14ac:dyDescent="0.25">
      <c r="C1" s="335" t="s">
        <v>381</v>
      </c>
      <c r="D1" s="335"/>
      <c r="E1" s="335"/>
      <c r="F1" s="335"/>
    </row>
    <row r="2" spans="2:15" ht="18.75" x14ac:dyDescent="0.3">
      <c r="B2" s="404" t="s">
        <v>326</v>
      </c>
      <c r="C2" s="404"/>
      <c r="D2" s="404"/>
      <c r="E2" s="404"/>
      <c r="F2" s="404"/>
      <c r="G2" s="404"/>
      <c r="H2" s="404"/>
      <c r="I2" s="404"/>
      <c r="J2" s="404"/>
      <c r="K2" s="404"/>
      <c r="L2" s="404"/>
      <c r="M2" s="404"/>
      <c r="N2" s="404"/>
      <c r="O2" s="404"/>
    </row>
    <row r="3" spans="2:15" ht="15.75" thickBot="1" x14ac:dyDescent="0.3"/>
    <row r="4" spans="2:15" ht="19.5" thickBot="1" x14ac:dyDescent="0.3">
      <c r="C4" s="11"/>
      <c r="D4" s="408" t="s">
        <v>219</v>
      </c>
      <c r="E4" s="409"/>
      <c r="F4" s="409"/>
      <c r="G4" s="409"/>
      <c r="H4" s="410"/>
      <c r="J4" s="64"/>
      <c r="K4" s="6" t="s">
        <v>295</v>
      </c>
      <c r="L4" s="6" t="s">
        <v>292</v>
      </c>
      <c r="M4" s="6" t="s">
        <v>293</v>
      </c>
      <c r="N4" s="6" t="s">
        <v>294</v>
      </c>
      <c r="O4" s="6" t="s">
        <v>180</v>
      </c>
    </row>
    <row r="5" spans="2:15" ht="24" customHeight="1" x14ac:dyDescent="0.25">
      <c r="B5" s="332" t="s">
        <v>143</v>
      </c>
      <c r="C5" s="80" t="s">
        <v>148</v>
      </c>
      <c r="D5" s="83">
        <f>IF('Mapa de Riesgos y Oportunidades'!$U$9=21,1,0)+IF('Mapa de Riesgos y Oportunidades'!$U$14=21,1,0)+IF('Mapa de Riesgos y Oportunidades'!$U$19=21,1,0)+IF('Mapa de Riesgos y Oportunidades'!$U$24=21,1,0)+IF('Mapa de Riesgos y Oportunidades'!$U$29=21,1,0)+IF('Mapa de Riesgos y Oportunidades'!$U$34=21,1,0)+IF('Mapa de Riesgos y Oportunidades'!$U$39=21,1,0)+IF('Mapa de Riesgos y Oportunidades'!$U$44=21,1,0)+IF('Mapa de Riesgos y Oportunidades'!$U$49=21,1,0)+IF('Mapa de Riesgos y Oportunidades'!$U$54=21,1,0)+IF('Mapa de Riesgos y Oportunidades'!$U$59=21,1,0)+IF('Mapa de Riesgos y Oportunidades'!$U$64=21,1,0)+IF('Mapa de Riesgos y Oportunidades'!$U$69=21,1,0)+IF('Mapa de Riesgos y Oportunidades'!$U$74=21,1,0)+IF('Mapa de Riesgos y Oportunidades'!$U$79=21,1,0)+IF('Mapa de Riesgos y Oportunidades'!$U$84=21,1,0)+IF('Mapa de Riesgos y Oportunidades'!$U$89=21,1,0)+IF('Mapa de Riesgos y Oportunidades'!$U$94=21,1,0)</f>
        <v>1</v>
      </c>
      <c r="E5" s="83">
        <f>IF('Mapa de Riesgos y Oportunidades'!$U$9=22,1,0)+IF('Mapa de Riesgos y Oportunidades'!$U$14=22,1,0)+IF('Mapa de Riesgos y Oportunidades'!$U$19=22,1,0)+IF('Mapa de Riesgos y Oportunidades'!$U$24=22,1,0)+IF('Mapa de Riesgos y Oportunidades'!$U$29=22,1,0)+IF('Mapa de Riesgos y Oportunidades'!$U$34=22,1,0)+IF('Mapa de Riesgos y Oportunidades'!$U$39=22,1,0)+IF('Mapa de Riesgos y Oportunidades'!$U$44=22,1,0)+IF('Mapa de Riesgos y Oportunidades'!$U$49=22,1,0)+IF('Mapa de Riesgos y Oportunidades'!$U$54=22,1,0)+IF('Mapa de Riesgos y Oportunidades'!$U$59=22,1,0)+IF('Mapa de Riesgos y Oportunidades'!$U$64=22,1,0)+IF('Mapa de Riesgos y Oportunidades'!$U$69=22,1,0)+IF('Mapa de Riesgos y Oportunidades'!$U$74=22,1,0)+IF('Mapa de Riesgos y Oportunidades'!$U$79=22,1,0)+IF('Mapa de Riesgos y Oportunidades'!$U$84=22,1,0)+IF('Mapa de Riesgos y Oportunidades'!$U$89=22,1,0)+IF('Mapa de Riesgos y Oportunidades'!$U$94=22,1,0)</f>
        <v>0</v>
      </c>
      <c r="F5" s="82">
        <f>IF('Mapa de Riesgos y Oportunidades'!$U$9=23,1,0)+IF('Mapa de Riesgos y Oportunidades'!$U$14=23,1,0)+IF('Mapa de Riesgos y Oportunidades'!$U$19=23,1,0)+IF('Mapa de Riesgos y Oportunidades'!$U$24=23,1,0)+IF('Mapa de Riesgos y Oportunidades'!$U$29=23,1,0)+IF('Mapa de Riesgos y Oportunidades'!$U$34=23,1,0)+IF('Mapa de Riesgos y Oportunidades'!$U$39=23,1,0)+IF('Mapa de Riesgos y Oportunidades'!$U$44=23,1,0)+IF('Mapa de Riesgos y Oportunidades'!$U$49=23,1,0)+IF('Mapa de Riesgos y Oportunidades'!$U$54=23,1,0)+IF('Mapa de Riesgos y Oportunidades'!$U$59=23,1,0)+IF('Mapa de Riesgos y Oportunidades'!$U$64=23,1,0)+IF('Mapa de Riesgos y Oportunidades'!$U$69=23,1,0)+IF('Mapa de Riesgos y Oportunidades'!$U$74=23,1,0)+IF('Mapa de Riesgos y Oportunidades'!$U$79=23,1,0)+IF('Mapa de Riesgos y Oportunidades'!$U$84=23,1,0)+IF('Mapa de Riesgos y Oportunidades'!$U$89=23,1,0)+IF('Mapa de Riesgos y Oportunidades'!$U$94=23,1,0)</f>
        <v>0</v>
      </c>
      <c r="G5" s="82">
        <f>IF('Mapa de Riesgos y Oportunidades'!$U$9=24,1,0)+IF('Mapa de Riesgos y Oportunidades'!$U$14=24,1,0)+IF('Mapa de Riesgos y Oportunidades'!$U$19=24,1,0)+IF('Mapa de Riesgos y Oportunidades'!$U$24=24,1,0)+IF('Mapa de Riesgos y Oportunidades'!$U$29=24,1,0)+IF('Mapa de Riesgos y Oportunidades'!$U$34=24,1,0)+IF('Mapa de Riesgos y Oportunidades'!$U$39=24,1,0)+IF('Mapa de Riesgos y Oportunidades'!$U$44=24,1,0)+IF('Mapa de Riesgos y Oportunidades'!$U$49=24,1,0)+IF('Mapa de Riesgos y Oportunidades'!$U$54=24,1,0)+IF('Mapa de Riesgos y Oportunidades'!$U$59=24,1,0)+IF('Mapa de Riesgos y Oportunidades'!$U$64=24,1,0)+IF('Mapa de Riesgos y Oportunidades'!$U$69=24,1,0)+IF('Mapa de Riesgos y Oportunidades'!$U$74=24,1,0)+IF('Mapa de Riesgos y Oportunidades'!$U$79=24,1,0)+IF('Mapa de Riesgos y Oportunidades'!$U$84=24,1,0)+IF('Mapa de Riesgos y Oportunidades'!$U$89=24,1,0)+IF('Mapa de Riesgos y Oportunidades'!$U$94=24,1,0)</f>
        <v>1</v>
      </c>
      <c r="H5" s="82">
        <f>IF('Mapa de Riesgos y Oportunidades'!$U$9=25,1,0)+IF('Mapa de Riesgos y Oportunidades'!$U$14=25,1,0)+IF('Mapa de Riesgos y Oportunidades'!$U$19=25,1,0)+IF('Mapa de Riesgos y Oportunidades'!$U$24=25,1,0)+IF('Mapa de Riesgos y Oportunidades'!$U$29=25,1,0)+IF('Mapa de Riesgos y Oportunidades'!$U$34=25,1,0)+IF('Mapa de Riesgos y Oportunidades'!$U$39=25,1,0)+IF('Mapa de Riesgos y Oportunidades'!$U$44=25,1,0)+IF('Mapa de Riesgos y Oportunidades'!$U$49=25,1,0)+IF('Mapa de Riesgos y Oportunidades'!$U$54=25,1,0)+IF('Mapa de Riesgos y Oportunidades'!$U$59=25,1,0)+IF('Mapa de Riesgos y Oportunidades'!$U$64=25,1,0)+IF('Mapa de Riesgos y Oportunidades'!$U$69=25,1,0)+IF('Mapa de Riesgos y Oportunidades'!$U$74=25,1,0)+IF('Mapa de Riesgos y Oportunidades'!$U$79=25,1,0)+IF('Mapa de Riesgos y Oportunidades'!$U$84=25,1,0)+IF('Mapa de Riesgos y Oportunidades'!$U$89=25,1,0)+IF('Mapa de Riesgos y Oportunidades'!$U$94=25,1,0)</f>
        <v>0</v>
      </c>
      <c r="J5" s="6" t="s">
        <v>219</v>
      </c>
      <c r="K5" s="102">
        <f>H8+H7+H6+H5+G7+G6+G5+F5</f>
        <v>3</v>
      </c>
      <c r="L5" s="103">
        <f>H9+G9+G8+F7+F6+E6+E5+D5</f>
        <v>8</v>
      </c>
      <c r="M5" s="104">
        <f>F9+F8+E7+D6</f>
        <v>0</v>
      </c>
      <c r="N5" s="105">
        <f>E9+E8+D9+D8+D7</f>
        <v>0</v>
      </c>
      <c r="O5" s="97">
        <f>K5+L5+M5+N5</f>
        <v>11</v>
      </c>
    </row>
    <row r="6" spans="2:15" ht="24" x14ac:dyDescent="0.25">
      <c r="B6" s="333"/>
      <c r="C6" s="80" t="s">
        <v>147</v>
      </c>
      <c r="D6" s="59">
        <f>IF('Mapa de Riesgos y Oportunidades'!$U$9=16,1,0)+IF('Mapa de Riesgos y Oportunidades'!$U$14=16,1,0)+IF('Mapa de Riesgos y Oportunidades'!$U$19=16,1,0)+IF('Mapa de Riesgos y Oportunidades'!$U$24=16,1,0)+IF('Mapa de Riesgos y Oportunidades'!$U$29=16,1,0)+IF('Mapa de Riesgos y Oportunidades'!$U$34=16,1,0)+IF('Mapa de Riesgos y Oportunidades'!$U$39=16,1,0)+IF('Mapa de Riesgos y Oportunidades'!$U$44=16,1,0)+IF('Mapa de Riesgos y Oportunidades'!$U$49=16,1,0)+IF('Mapa de Riesgos y Oportunidades'!$U$54=16,1,0)+IF('Mapa de Riesgos y Oportunidades'!$U$59=16,1,0)+IF('Mapa de Riesgos y Oportunidades'!$U$64=16,1,0)+IF('Mapa de Riesgos y Oportunidades'!$U$69=16,1,0)+IF('Mapa de Riesgos y Oportunidades'!$U$74=16,1,0)+IF('Mapa de Riesgos y Oportunidades'!$U$79=16,1,0)+IF('Mapa de Riesgos y Oportunidades'!$U$84=16,1,0)+IF('Mapa de Riesgos y Oportunidades'!$U$89=16,1,0)+IF('Mapa de Riesgos y Oportunidades'!$U$94=16,1,0)</f>
        <v>0</v>
      </c>
      <c r="E6" s="83">
        <f>IF('Mapa de Riesgos y Oportunidades'!$U$9=17,1,0)+IF('Mapa de Riesgos y Oportunidades'!$U$14=17,1,0)+IF('Mapa de Riesgos y Oportunidades'!$U$19=17,1,0)+IF('Mapa de Riesgos y Oportunidades'!$U$24=17,1,0)+IF('Mapa de Riesgos y Oportunidades'!$U$29=17,1,0)+IF('Mapa de Riesgos y Oportunidades'!$U$34=17,1,0)+IF('Mapa de Riesgos y Oportunidades'!$U$39=17,1,0)+IF('Mapa de Riesgos y Oportunidades'!$U$44=17,1,0)+IF('Mapa de Riesgos y Oportunidades'!$U$49=17,1,0)+IF('Mapa de Riesgos y Oportunidades'!$U$54=17,1,0)+IF('Mapa de Riesgos y Oportunidades'!$U$59=17,1,0)+IF('Mapa de Riesgos y Oportunidades'!$U$64=17,1,0)+IF('Mapa de Riesgos y Oportunidades'!$U$69=17,1,0)+IF('Mapa de Riesgos y Oportunidades'!$U$74=17,1,0)+IF('Mapa de Riesgos y Oportunidades'!$U$79=17,1,0)+IF('Mapa de Riesgos y Oportunidades'!$U$84=17,1,0)+IF('Mapa de Riesgos y Oportunidades'!$U$89=17,1,0)+IF('Mapa de Riesgos y Oportunidades'!$U$94=17,1,0)</f>
        <v>0</v>
      </c>
      <c r="F6" s="83">
        <f>IF('Mapa de Riesgos y Oportunidades'!$U$9=18,1,0)+IF('Mapa de Riesgos y Oportunidades'!$U$14=18,1,0)+IF('Mapa de Riesgos y Oportunidades'!$U$19=18,1,0)+IF('Mapa de Riesgos y Oportunidades'!$U$24=18,1,0)+IF('Mapa de Riesgos y Oportunidades'!$U$29=18,1,0)+IF('Mapa de Riesgos y Oportunidades'!$U$34=18,1,0)+IF('Mapa de Riesgos y Oportunidades'!$U$39=18,1,0)+IF('Mapa de Riesgos y Oportunidades'!$U$44=18,1,0)+IF('Mapa de Riesgos y Oportunidades'!$U$49=18,1,0)+IF('Mapa de Riesgos y Oportunidades'!$U$54=18,1,0)+IF('Mapa de Riesgos y Oportunidades'!$U$59=18,1,0)+IF('Mapa de Riesgos y Oportunidades'!$U$64=18,1,0)+IF('Mapa de Riesgos y Oportunidades'!$U$69=18,1,0)+IF('Mapa de Riesgos y Oportunidades'!$U$74=18,1,0)+IF('Mapa de Riesgos y Oportunidades'!$U$79=18,1,0)+IF('Mapa de Riesgos y Oportunidades'!$U$84=18,1,0)+IF('Mapa de Riesgos y Oportunidades'!$U$89=18,1,0)+IF('Mapa de Riesgos y Oportunidades'!$U$94=18,1,0)</f>
        <v>1</v>
      </c>
      <c r="G6" s="82">
        <f>IF('Mapa de Riesgos y Oportunidades'!$U$9=19,1,0)+IF('Mapa de Riesgos y Oportunidades'!$U$14=19,1,0)+IF('Mapa de Riesgos y Oportunidades'!$U$19=19,1,0)+IF('Mapa de Riesgos y Oportunidades'!$U$24=19,1,0)+IF('Mapa de Riesgos y Oportunidades'!$U$29=19,1,0)+IF('Mapa de Riesgos y Oportunidades'!$U$34=19,1,0)+IF('Mapa de Riesgos y Oportunidades'!$U$39=19,1,0)+IF('Mapa de Riesgos y Oportunidades'!$U$44=19,1,0)+IF('Mapa de Riesgos y Oportunidades'!$U$49=19,1,0)+IF('Mapa de Riesgos y Oportunidades'!$U$54=19,1,0)+IF('Mapa de Riesgos y Oportunidades'!$U$59=19,1,0)+IF('Mapa de Riesgos y Oportunidades'!$U$64=19,1,0)+IF('Mapa de Riesgos y Oportunidades'!$U$69=19,1,0)+IF('Mapa de Riesgos y Oportunidades'!$U$74=19,1,0)+IF('Mapa de Riesgos y Oportunidades'!$U$79=19,1,0)+IF('Mapa de Riesgos y Oportunidades'!$U$84=19,1,0)+IF('Mapa de Riesgos y Oportunidades'!$U$89=19,1,0)+IF('Mapa de Riesgos y Oportunidades'!$U$94=19,1,0)</f>
        <v>1</v>
      </c>
      <c r="H6" s="82">
        <f>IF('Mapa de Riesgos y Oportunidades'!$U$9=20,1,0)+IF('Mapa de Riesgos y Oportunidades'!$U$14=20,1,0)+IF('Mapa de Riesgos y Oportunidades'!$U$19=20,1,0)+IF('Mapa de Riesgos y Oportunidades'!$U$24=20,1,0)+IF('Mapa de Riesgos y Oportunidades'!$U$29=20,1,0)+IF('Mapa de Riesgos y Oportunidades'!$U$34=20,1,0)+IF('Mapa de Riesgos y Oportunidades'!$U$39=20,1,0)+IF('Mapa de Riesgos y Oportunidades'!$U$44=20,1,0)+IF('Mapa de Riesgos y Oportunidades'!$U$49=20,1,0)+IF('Mapa de Riesgos y Oportunidades'!$U$54=20,1,0)+IF('Mapa de Riesgos y Oportunidades'!$U$59=20,1,0)+IF('Mapa de Riesgos y Oportunidades'!$U$64=20,1,0)+IF('Mapa de Riesgos y Oportunidades'!$U$69=20,1,0)+IF('Mapa de Riesgos y Oportunidades'!$U$74=20,1,0)+IF('Mapa de Riesgos y Oportunidades'!$U$79=20,1,0)+IF('Mapa de Riesgos y Oportunidades'!$U$84=20,1,0)+IF('Mapa de Riesgos y Oportunidades'!$U$89=20,1,0)+IF('Mapa de Riesgos y Oportunidades'!$U$94=20,1,0)</f>
        <v>0</v>
      </c>
    </row>
    <row r="7" spans="2:15" ht="24" x14ac:dyDescent="0.25">
      <c r="B7" s="333"/>
      <c r="C7" s="80" t="s">
        <v>146</v>
      </c>
      <c r="D7" s="67">
        <f>IF('Mapa de Riesgos y Oportunidades'!$U$9=11,1,0)+IF('Mapa de Riesgos y Oportunidades'!$U$14=11,1,0)+IF('Mapa de Riesgos y Oportunidades'!$U$19=11,1,0)+IF('Mapa de Riesgos y Oportunidades'!$U$24=11,1,0)+IF('Mapa de Riesgos y Oportunidades'!$U$29=11,1,0)+IF('Mapa de Riesgos y Oportunidades'!$U$34=11,1,0)+IF('Mapa de Riesgos y Oportunidades'!$U$39=11,1,0)+IF('Mapa de Riesgos y Oportunidades'!$U$44=11,1,0)+IF('Mapa de Riesgos y Oportunidades'!$U$49=11,1,0)+IF('Mapa de Riesgos y Oportunidades'!$U$54=11,1,0)+IF('Mapa de Riesgos y Oportunidades'!$U$59=11,1,0)+IF('Mapa de Riesgos y Oportunidades'!$U$64=11,1,0)+IF('Mapa de Riesgos y Oportunidades'!$U$69=11,1,0)+IF('Mapa de Riesgos y Oportunidades'!$U$74=11,1,0)+IF('Mapa de Riesgos y Oportunidades'!$U$79=11,1,0)+IF('Mapa de Riesgos y Oportunidades'!$U$84=11,1,0)+IF('Mapa de Riesgos y Oportunidades'!$U$89=11,1,0)+IF('Mapa de Riesgos y Oportunidades'!$U$94=11,1,0)</f>
        <v>0</v>
      </c>
      <c r="E7" s="59">
        <f>IF('Mapa de Riesgos y Oportunidades'!$U$9=12,1,0)+IF('Mapa de Riesgos y Oportunidades'!$U$14=12,1,0)+IF('Mapa de Riesgos y Oportunidades'!$U$19=12,1,0)+IF('Mapa de Riesgos y Oportunidades'!$U$24=12,1,0)+IF('Mapa de Riesgos y Oportunidades'!$U$29=12,1,0)+IF('Mapa de Riesgos y Oportunidades'!$U$34=12,1,0)+IF('Mapa de Riesgos y Oportunidades'!$U$39=12,1,0)+IF('Mapa de Riesgos y Oportunidades'!$U$44=12,1,0)+IF('Mapa de Riesgos y Oportunidades'!$U$49=12,1,0)+IF('Mapa de Riesgos y Oportunidades'!$U$54=12,1,0)+IF('Mapa de Riesgos y Oportunidades'!$U$59=12,1,0)+IF('Mapa de Riesgos y Oportunidades'!$U$64=12,1,0)+IF('Mapa de Riesgos y Oportunidades'!$U$69=12,1,0)+IF('Mapa de Riesgos y Oportunidades'!$U$74=12,1,0)+IF('Mapa de Riesgos y Oportunidades'!$U$79=12,1,0)+IF('Mapa de Riesgos y Oportunidades'!$U$84=12,1,0)+IF('Mapa de Riesgos y Oportunidades'!$U$89=12,1,0)+IF('Mapa de Riesgos y Oportunidades'!$U$94=12,1,0)</f>
        <v>0</v>
      </c>
      <c r="F7" s="83">
        <f>IF('Mapa de Riesgos y Oportunidades'!$U$9=13,1,0)+IF('Mapa de Riesgos y Oportunidades'!$U$14=13,1,0)+IF('Mapa de Riesgos y Oportunidades'!$U$19=13,1,0)+IF('Mapa de Riesgos y Oportunidades'!$U$24=13,1,0)+IF('Mapa de Riesgos y Oportunidades'!$U$29=13,1,0)+IF('Mapa de Riesgos y Oportunidades'!$U$34=13,1,0)+IF('Mapa de Riesgos y Oportunidades'!$U$39=13,1,0)+IF('Mapa de Riesgos y Oportunidades'!$U$44=13,1,0)+IF('Mapa de Riesgos y Oportunidades'!$U$49=13,1,0)+IF('Mapa de Riesgos y Oportunidades'!$U$54=13,1,0)+IF('Mapa de Riesgos y Oportunidades'!$U$59=13,1,0)+IF('Mapa de Riesgos y Oportunidades'!$U$64=13,1,0)+IF('Mapa de Riesgos y Oportunidades'!$U$69=13,1,0)+IF('Mapa de Riesgos y Oportunidades'!$U$74=13,1,0)+IF('Mapa de Riesgos y Oportunidades'!$U$79=13,1,0)+IF('Mapa de Riesgos y Oportunidades'!$U$84=13,1,0)+IF('Mapa de Riesgos y Oportunidades'!$U$89=13,1,0)+IF('Mapa de Riesgos y Oportunidades'!$U$94=13,1,0)</f>
        <v>1</v>
      </c>
      <c r="G7" s="82">
        <f>IF('Mapa de Riesgos y Oportunidades'!$U$9=14,1,0)+IF('Mapa de Riesgos y Oportunidades'!$U$14=14,1,0)+IF('Mapa de Riesgos y Oportunidades'!$U$19=14,1,0)+IF('Mapa de Riesgos y Oportunidades'!$U$24=14,1,0)+IF('Mapa de Riesgos y Oportunidades'!$U$29=14,1,0)+IF('Mapa de Riesgos y Oportunidades'!$U$34=14,1,0)+IF('Mapa de Riesgos y Oportunidades'!$U$39=14,1,0)+IF('Mapa de Riesgos y Oportunidades'!$U$44=14,1,0)+IF('Mapa de Riesgos y Oportunidades'!$U$49=14,1,0)+IF('Mapa de Riesgos y Oportunidades'!$U$54=14,1,0)+IF('Mapa de Riesgos y Oportunidades'!$U$59=14,1,0)+IF('Mapa de Riesgos y Oportunidades'!$U$64=14,1,0)+IF('Mapa de Riesgos y Oportunidades'!$U$69=14,1,0)+IF('Mapa de Riesgos y Oportunidades'!$U$74=14,1,0)+IF('Mapa de Riesgos y Oportunidades'!$U$79=14,1,0)+IF('Mapa de Riesgos y Oportunidades'!$U$84=14,1,0)+IF('Mapa de Riesgos y Oportunidades'!$U$89=14,1,0)+IF('Mapa de Riesgos y Oportunidades'!$U$94=14,1,0)</f>
        <v>1</v>
      </c>
      <c r="H7" s="82">
        <f>IF('Mapa de Riesgos y Oportunidades'!$U$9=15,1,0)+IF('Mapa de Riesgos y Oportunidades'!$U$14=15,1,0)+IF('Mapa de Riesgos y Oportunidades'!$U$19=15,1,0)+IF('Mapa de Riesgos y Oportunidades'!$U$24=15,1,0)+IF('Mapa de Riesgos y Oportunidades'!$U$29=15,1,0)+IF('Mapa de Riesgos y Oportunidades'!$U$34=15,1,0)+IF('Mapa de Riesgos y Oportunidades'!$U$39=15,1,0)+IF('Mapa de Riesgos y Oportunidades'!$U$44=15,1,0)+IF('Mapa de Riesgos y Oportunidades'!$U$49=15,1,0)+IF('Mapa de Riesgos y Oportunidades'!$U$54=15,1,0)+IF('Mapa de Riesgos y Oportunidades'!$U$59=15,1,0)+IF('Mapa de Riesgos y Oportunidades'!$U$64=15,1,0)+IF('Mapa de Riesgos y Oportunidades'!$U$69=15,1,0)+IF('Mapa de Riesgos y Oportunidades'!$U$74=15,1,0)+IF('Mapa de Riesgos y Oportunidades'!$U$79=15,1,0)+IF('Mapa de Riesgos y Oportunidades'!$U$84=15,1,0)+IF('Mapa de Riesgos y Oportunidades'!$U$89=15,1,0)+IF('Mapa de Riesgos y Oportunidades'!$U$94=15,1,0)</f>
        <v>0</v>
      </c>
      <c r="K7" s="6" t="s">
        <v>295</v>
      </c>
      <c r="L7" s="6" t="s">
        <v>292</v>
      </c>
      <c r="M7" s="6" t="s">
        <v>293</v>
      </c>
      <c r="N7" s="6" t="s">
        <v>294</v>
      </c>
      <c r="O7" s="6" t="s">
        <v>180</v>
      </c>
    </row>
    <row r="8" spans="2:15" ht="24" x14ac:dyDescent="0.25">
      <c r="B8" s="333"/>
      <c r="C8" s="80" t="s">
        <v>145</v>
      </c>
      <c r="D8" s="67">
        <f>IF('Mapa de Riesgos y Oportunidades'!$U$9=6,1,0)+IF('Mapa de Riesgos y Oportunidades'!$U$14=6,1,0)+IF('Mapa de Riesgos y Oportunidades'!$U$19=6,1,0)+IF('Mapa de Riesgos y Oportunidades'!$U$24=6,1,0)+IF('Mapa de Riesgos y Oportunidades'!$U$29=6,1,0)+IF('Mapa de Riesgos y Oportunidades'!$U$34=6,1,0)+IF('Mapa de Riesgos y Oportunidades'!$U$39=6,1,0)+IF('Mapa de Riesgos y Oportunidades'!$U$44=6,1,0)+IF('Mapa de Riesgos y Oportunidades'!$U$49=6,1,0)+IF('Mapa de Riesgos y Oportunidades'!$U$54=6,1,0)+IF('Mapa de Riesgos y Oportunidades'!$U$59=6,1,0)+IF('Mapa de Riesgos y Oportunidades'!$U$64=6,1,0)+IF('Mapa de Riesgos y Oportunidades'!$U$69=6,1,0)+IF('Mapa de Riesgos y Oportunidades'!$U$74=6,1,0)+IF('Mapa de Riesgos y Oportunidades'!$U$79=6,1,0)+IF('Mapa de Riesgos y Oportunidades'!$U$84=6,1,0)+IF('Mapa de Riesgos y Oportunidades'!$U$89=6,1,0)+IF('Mapa de Riesgos y Oportunidades'!$U$94=6,1,0)</f>
        <v>0</v>
      </c>
      <c r="E8" s="67">
        <f>IF('Mapa de Riesgos y Oportunidades'!$U$9=7,1,0)+IF('Mapa de Riesgos y Oportunidades'!$U$14=7,1,0)+IF('Mapa de Riesgos y Oportunidades'!$U$19=7,1,0)+IF('Mapa de Riesgos y Oportunidades'!$U$24=7,1,0)+IF('Mapa de Riesgos y Oportunidades'!$U$29=7,1,0)+IF('Mapa de Riesgos y Oportunidades'!$U$34=7,1,0)+IF('Mapa de Riesgos y Oportunidades'!$U$39=7,1,0)+IF('Mapa de Riesgos y Oportunidades'!$U$44=7,1,0)+IF('Mapa de Riesgos y Oportunidades'!$U$49=7,1,0)+IF('Mapa de Riesgos y Oportunidades'!$U$54=7,1,0)+IF('Mapa de Riesgos y Oportunidades'!$U$59=7,1,0)+IF('Mapa de Riesgos y Oportunidades'!$U$64=7,1,0)+IF('Mapa de Riesgos y Oportunidades'!$U$69=7,1,0)+IF('Mapa de Riesgos y Oportunidades'!$U$74=7,1,0)+IF('Mapa de Riesgos y Oportunidades'!$U$79=7,1,0)+IF('Mapa de Riesgos y Oportunidades'!$U$84=7,1,0)+IF('Mapa de Riesgos y Oportunidades'!$U$89=7,1,0)+IF('Mapa de Riesgos y Oportunidades'!$U$94=7,1,0)</f>
        <v>0</v>
      </c>
      <c r="F8" s="59">
        <f>IF('Mapa de Riesgos y Oportunidades'!$U$9=8,1,0)+IF('Mapa de Riesgos y Oportunidades'!$U$14=8,1,0)+IF('Mapa de Riesgos y Oportunidades'!$U$19=8,1,0)+IF('Mapa de Riesgos y Oportunidades'!$U$24=8,1,0)+IF('Mapa de Riesgos y Oportunidades'!$U$29=8,1,0)+IF('Mapa de Riesgos y Oportunidades'!$U$34=8,1,0)+IF('Mapa de Riesgos y Oportunidades'!$U$39=8,1,0)+IF('Mapa de Riesgos y Oportunidades'!$U$44=8,1,0)+IF('Mapa de Riesgos y Oportunidades'!$U$49=8,1,0)+IF('Mapa de Riesgos y Oportunidades'!$U$54=8,1,0)+IF('Mapa de Riesgos y Oportunidades'!$U$59=8,1,0)+IF('Mapa de Riesgos y Oportunidades'!$U$64=8,1,0)+IF('Mapa de Riesgos y Oportunidades'!$U$69=8,1,0)+IF('Mapa de Riesgos y Oportunidades'!$U$74=8,1,0)+IF('Mapa de Riesgos y Oportunidades'!$U$79=8,1,0)+IF('Mapa de Riesgos y Oportunidades'!$U$84=8,1,0)+IF('Mapa de Riesgos y Oportunidades'!$U$89=8,1,0)+IF('Mapa de Riesgos y Oportunidades'!$U$94=8,1,0)</f>
        <v>0</v>
      </c>
      <c r="G8" s="83">
        <f>IF('Mapa de Riesgos y Oportunidades'!$U$9=9,1,0)+IF('Mapa de Riesgos y Oportunidades'!$U$14=9,1,0)+IF('Mapa de Riesgos y Oportunidades'!$U$19=9,1,0)+IF('Mapa de Riesgos y Oportunidades'!$U$24=9,1,0)+IF('Mapa de Riesgos y Oportunidades'!$U$29=9,1,0)+IF('Mapa de Riesgos y Oportunidades'!$U$34=9,1,0)+IF('Mapa de Riesgos y Oportunidades'!$U$39=9,1,0)+IF('Mapa de Riesgos y Oportunidades'!$U$44=9,1,0)+IF('Mapa de Riesgos y Oportunidades'!$U$49=9,1,0)+IF('Mapa de Riesgos y Oportunidades'!$U$54=9,1,0)+IF('Mapa de Riesgos y Oportunidades'!$U$59=9,1,0)+IF('Mapa de Riesgos y Oportunidades'!$U$64=9,1,0)+IF('Mapa de Riesgos y Oportunidades'!$U$69=9,1,0)+IF('Mapa de Riesgos y Oportunidades'!$U$74=9,1,0)+IF('Mapa de Riesgos y Oportunidades'!$U$79=9,1,0)+IF('Mapa de Riesgos y Oportunidades'!$U$84=9,1,0)+IF('Mapa de Riesgos y Oportunidades'!$U$89=9,1,0)+IF('Mapa de Riesgos y Oportunidades'!$U$94=9,1,0)</f>
        <v>0</v>
      </c>
      <c r="H8" s="82">
        <f>IF('Mapa de Riesgos y Oportunidades'!$U$9=10,1,0)+IF('Mapa de Riesgos y Oportunidades'!$U$14=10,1,0)+IF('Mapa de Riesgos y Oportunidades'!$U$19=10,1,0)+IF('Mapa de Riesgos y Oportunidades'!$U$24=10,1,0)+IF('Mapa de Riesgos y Oportunidades'!$U$29=10,1,0)+IF('Mapa de Riesgos y Oportunidades'!$U$34=10,1,0)+IF('Mapa de Riesgos y Oportunidades'!$U$39=10,1,0)+IF('Mapa de Riesgos y Oportunidades'!$U$44=10,1,0)+IF('Mapa de Riesgos y Oportunidades'!$U$49=10,1,0)+IF('Mapa de Riesgos y Oportunidades'!$U$54=10,1,0)+IF('Mapa de Riesgos y Oportunidades'!$U$59=10,1,0)+IF('Mapa de Riesgos y Oportunidades'!$U$64=10,1,0)+IF('Mapa de Riesgos y Oportunidades'!$U$69=10,1,0)+IF('Mapa de Riesgos y Oportunidades'!$U$74=10,1,0)+IF('Mapa de Riesgos y Oportunidades'!$U$79=10,1,0)+IF('Mapa de Riesgos y Oportunidades'!$U$84=10,1,0)+IF('Mapa de Riesgos y Oportunidades'!$U$89=10,1,0)+IF('Mapa de Riesgos y Oportunidades'!$U$94=10,1,0)</f>
        <v>0</v>
      </c>
      <c r="J8" s="6" t="s">
        <v>220</v>
      </c>
      <c r="K8" s="102">
        <f>F17+F16+F15</f>
        <v>0</v>
      </c>
      <c r="L8" s="103">
        <f>F18+E17+E16+E15</f>
        <v>1</v>
      </c>
      <c r="M8" s="104">
        <f>F19+E18+D17+D16+D15</f>
        <v>6</v>
      </c>
      <c r="N8" s="105">
        <f>E19+D19+D18</f>
        <v>0</v>
      </c>
      <c r="O8" s="97">
        <f>K8+L8+M8+N8</f>
        <v>7</v>
      </c>
    </row>
    <row r="9" spans="2:15" ht="24.75" customHeight="1" thickBot="1" x14ac:dyDescent="0.3">
      <c r="B9" s="334"/>
      <c r="C9" s="80" t="s">
        <v>144</v>
      </c>
      <c r="D9" s="67">
        <f>IF('Mapa de Riesgos y Oportunidades'!$U$9=1,1,0)+IF('Mapa de Riesgos y Oportunidades'!$U$14=1,1,0)+IF('Mapa de Riesgos y Oportunidades'!$U$19=1,1,0)+IF('Mapa de Riesgos y Oportunidades'!$U$24=1,1,0)+IF('Mapa de Riesgos y Oportunidades'!$U$29=1,1,0)+IF('Mapa de Riesgos y Oportunidades'!$U$34=1,1,0)+IF('Mapa de Riesgos y Oportunidades'!$U$39=1,1,0)+IF('Mapa de Riesgos y Oportunidades'!$U$44=1,1,0)+IF('Mapa de Riesgos y Oportunidades'!$U$49=1,1,0)+IF('Mapa de Riesgos y Oportunidades'!$U$54=1,1,0)+IF('Mapa de Riesgos y Oportunidades'!$U$59=1,1,0)+IF('Mapa de Riesgos y Oportunidades'!$U$64=1,1,0)+IF('Mapa de Riesgos y Oportunidades'!$U$69=1,1,0)+IF('Mapa de Riesgos y Oportunidades'!$U$74=1,1,0)+IF('Mapa de Riesgos y Oportunidades'!$U$79=1,1,0)+IF('Mapa de Riesgos y Oportunidades'!$U$84=1,1,0)+IF('Mapa de Riesgos y Oportunidades'!$U$89=1,1,0)+IF('Mapa de Riesgos y Oportunidades'!$U$94=1,1,0)</f>
        <v>0</v>
      </c>
      <c r="E9" s="67">
        <f>IF('Mapa de Riesgos y Oportunidades'!$U$9=2,1,0)+IF('Mapa de Riesgos y Oportunidades'!$U$14=2,1,0)+IF('Mapa de Riesgos y Oportunidades'!$U$19=2,1,0)+IF('Mapa de Riesgos y Oportunidades'!$U$24=2,1,0)+IF('Mapa de Riesgos y Oportunidades'!$U$29=2,1,0)+IF('Mapa de Riesgos y Oportunidades'!$U$34=2,1,0)+IF('Mapa de Riesgos y Oportunidades'!$U$39=2,1,0)+IF('Mapa de Riesgos y Oportunidades'!$U$44=2,1,0)+IF('Mapa de Riesgos y Oportunidades'!$U$49=2,1,0)+IF('Mapa de Riesgos y Oportunidades'!$U$54=2,1,0)+IF('Mapa de Riesgos y Oportunidades'!$U$59=2,1,0)+IF('Mapa de Riesgos y Oportunidades'!$U$64=2,1,0)+IF('Mapa de Riesgos y Oportunidades'!$U$69=2,1,0)+IF('Mapa de Riesgos y Oportunidades'!$U$74=2,1,0)+IF('Mapa de Riesgos y Oportunidades'!$U$79=2,1,0)+IF('Mapa de Riesgos y Oportunidades'!$U$84=2,1,0)+IF('Mapa de Riesgos y Oportunidades'!$U$89=2,1,0)+IF('Mapa de Riesgos y Oportunidades'!$U$94=2,1,0)</f>
        <v>0</v>
      </c>
      <c r="F9" s="59">
        <f>IF('Mapa de Riesgos y Oportunidades'!$U$9=3,1,0)+IF('Mapa de Riesgos y Oportunidades'!$U$14=3,1,0)+IF('Mapa de Riesgos y Oportunidades'!$U$19=3,1,0)+IF('Mapa de Riesgos y Oportunidades'!$U$24=3,1,0)+IF('Mapa de Riesgos y Oportunidades'!$U$29=3,1,0)+IF('Mapa de Riesgos y Oportunidades'!$U$34=3,1,0)+IF('Mapa de Riesgos y Oportunidades'!$U$39=3,1,0)+IF('Mapa de Riesgos y Oportunidades'!$U$44=3,1,0)+IF('Mapa de Riesgos y Oportunidades'!$U$49=3,1,0)+IF('Mapa de Riesgos y Oportunidades'!$U$54=3,1,0)+IF('Mapa de Riesgos y Oportunidades'!$U$59=3,1,0)+IF('Mapa de Riesgos y Oportunidades'!$U$64=3,1,0)+IF('Mapa de Riesgos y Oportunidades'!$U$69=3,1,0)+IF('Mapa de Riesgos y Oportunidades'!$U$74=3,1,0)+IF('Mapa de Riesgos y Oportunidades'!$U$79=3,1,0)+IF('Mapa de Riesgos y Oportunidades'!$U$84=3,1,0)+IF('Mapa de Riesgos y Oportunidades'!$U$89=3,1,0)+IF('Mapa de Riesgos y Oportunidades'!$U$94=3,1,0)</f>
        <v>0</v>
      </c>
      <c r="G9" s="83">
        <f>IF('Mapa de Riesgos y Oportunidades'!$U$9=4,1,0)+IF('Mapa de Riesgos y Oportunidades'!$U$14=4,1,0)+IF('Mapa de Riesgos y Oportunidades'!$U$19=4,1,0)+IF('Mapa de Riesgos y Oportunidades'!$U$24=4,1,0)+IF('Mapa de Riesgos y Oportunidades'!$U$29=4,1,0)+IF('Mapa de Riesgos y Oportunidades'!$U$34=4,1,0)+IF('Mapa de Riesgos y Oportunidades'!$U$39=4,1,0)+IF('Mapa de Riesgos y Oportunidades'!$U$44=4,1,0)+IF('Mapa de Riesgos y Oportunidades'!$U$49=4,1,0)+IF('Mapa de Riesgos y Oportunidades'!$U$54=4,1,0)+IF('Mapa de Riesgos y Oportunidades'!$U$59=4,1,0)+IF('Mapa de Riesgos y Oportunidades'!$U$64=4,1,0)+IF('Mapa de Riesgos y Oportunidades'!$U$69=4,1,0)+IF('Mapa de Riesgos y Oportunidades'!$U$74=4,1,0)+IF('Mapa de Riesgos y Oportunidades'!$U$79=4,1,0)+IF('Mapa de Riesgos y Oportunidades'!$U$84=4,1,0)+IF('Mapa de Riesgos y Oportunidades'!$U$89=4,1,0)+IF('Mapa de Riesgos y Oportunidades'!$U$94=4,1,0)</f>
        <v>4</v>
      </c>
      <c r="H9" s="83">
        <f>IF('Mapa de Riesgos y Oportunidades'!$U$9=5,1,0)+IF('Mapa de Riesgos y Oportunidades'!$U$14=5,1,0)+IF('Mapa de Riesgos y Oportunidades'!$U$19=5,1,0)+IF('Mapa de Riesgos y Oportunidades'!$U$24=5,1,0)+IF('Mapa de Riesgos y Oportunidades'!$U$29=5,1,0)+IF('Mapa de Riesgos y Oportunidades'!$U$34=5,1,0)+IF('Mapa de Riesgos y Oportunidades'!$U$39=5,1,0)+IF('Mapa de Riesgos y Oportunidades'!$U$44=5,1,0)+IF('Mapa de Riesgos y Oportunidades'!$U$49=5,1,0)+IF('Mapa de Riesgos y Oportunidades'!$U$54=5,1,0)+IF('Mapa de Riesgos y Oportunidades'!$U$59=5,1,0)+IF('Mapa de Riesgos y Oportunidades'!$U$64=5,1,0)+IF('Mapa de Riesgos y Oportunidades'!$U$69=5,1,0)+IF('Mapa de Riesgos y Oportunidades'!$U$74=5,1,0)+IF('Mapa de Riesgos y Oportunidades'!$U$79=5,1,0)+IF('Mapa de Riesgos y Oportunidades'!$U$84=5,1,0)+IF('Mapa de Riesgos y Oportunidades'!$U$89=5,1,0)+IF('Mapa de Riesgos y Oportunidades'!$U$94=5,1,0)</f>
        <v>1</v>
      </c>
    </row>
    <row r="10" spans="2:15" ht="24.75" thickBot="1" x14ac:dyDescent="0.3">
      <c r="B10" s="9"/>
      <c r="C10" s="10"/>
      <c r="D10" s="6" t="s">
        <v>139</v>
      </c>
      <c r="E10" s="6" t="s">
        <v>140</v>
      </c>
      <c r="F10" s="6" t="s">
        <v>141</v>
      </c>
      <c r="G10" s="6" t="s">
        <v>142</v>
      </c>
      <c r="H10" s="6" t="s">
        <v>342</v>
      </c>
      <c r="K10" s="6" t="s">
        <v>379</v>
      </c>
      <c r="L10" s="6" t="s">
        <v>380</v>
      </c>
      <c r="M10" s="6" t="s">
        <v>293</v>
      </c>
      <c r="N10" s="6" t="s">
        <v>294</v>
      </c>
      <c r="O10" s="6" t="s">
        <v>180</v>
      </c>
    </row>
    <row r="11" spans="2:15" ht="19.5" customHeight="1" thickBot="1" x14ac:dyDescent="0.3">
      <c r="D11" s="319" t="s">
        <v>138</v>
      </c>
      <c r="E11" s="320"/>
      <c r="F11" s="320"/>
      <c r="G11" s="320"/>
      <c r="H11" s="321"/>
      <c r="J11" s="6" t="s">
        <v>352</v>
      </c>
      <c r="K11" s="105">
        <f>F25</f>
        <v>12</v>
      </c>
      <c r="L11" s="103">
        <f>E25+F26+F27</f>
        <v>5</v>
      </c>
      <c r="M11" s="104">
        <f>D25+E26+E27</f>
        <v>0</v>
      </c>
      <c r="N11" s="102">
        <f>D26+D27</f>
        <v>0</v>
      </c>
      <c r="O11" s="97">
        <f>K11+L11+M11+N11</f>
        <v>17</v>
      </c>
    </row>
    <row r="13" spans="2:15" ht="15.75" thickBot="1" x14ac:dyDescent="0.3"/>
    <row r="14" spans="2:15" ht="15.75" customHeight="1" thickBot="1" x14ac:dyDescent="0.3">
      <c r="C14" s="11"/>
      <c r="D14" s="408" t="s">
        <v>220</v>
      </c>
      <c r="E14" s="409"/>
      <c r="F14" s="410"/>
    </row>
    <row r="15" spans="2:15" ht="24" x14ac:dyDescent="0.25">
      <c r="B15" s="332" t="s">
        <v>143</v>
      </c>
      <c r="C15" s="80" t="s">
        <v>148</v>
      </c>
      <c r="D15" s="59">
        <f>IF('Mapa de Riesgos y Oportunidades'!$U$9=38,1,0)+IF('Mapa de Riesgos y Oportunidades'!$U$14=38,1,0)+IF('Mapa de Riesgos y Oportunidades'!$U$19=38,1,0)+IF('Mapa de Riesgos y Oportunidades'!$U$24=38,1,0)+IF('Mapa de Riesgos y Oportunidades'!$U$29=38,1,0)+IF('Mapa de Riesgos y Oportunidades'!$U$34=38,1,0)+IF('Mapa de Riesgos y Oportunidades'!$U$39=38,1,0)+IF('Mapa de Riesgos y Oportunidades'!$U$44=38,1,0)+IF('Mapa de Riesgos y Oportunidades'!$U$49=38,1,0)+IF('Mapa de Riesgos y Oportunidades'!$U$54=38,1,0)+IF('Mapa de Riesgos y Oportunidades'!$U$59=38,1,0)+IF('Mapa de Riesgos y Oportunidades'!$U$64=38,1,0)+IF('Mapa de Riesgos y Oportunidades'!$U$69=38,1,0)+IF('Mapa de Riesgos y Oportunidades'!$U$74=38,1,0)+IF('Mapa de Riesgos y Oportunidades'!$U$79=38,1,0)+IF('Mapa de Riesgos y Oportunidades'!$U$84=38,1,0)+IF('Mapa de Riesgos y Oportunidades'!$U$89=38,1,0)+IF('Mapa de Riesgos y Oportunidades'!$U$94=38,1,0)</f>
        <v>0</v>
      </c>
      <c r="E15" s="83">
        <f>IF('Mapa de Riesgos y Oportunidades'!$U$9=39,1,0)+IF('Mapa de Riesgos y Oportunidades'!$U$14=39,1,0)+IF('Mapa de Riesgos y Oportunidades'!$U$19=39,1,0)+IF('Mapa de Riesgos y Oportunidades'!$U$24=39,1,0)+IF('Mapa de Riesgos y Oportunidades'!$U$29=39,1,0)+IF('Mapa de Riesgos y Oportunidades'!$U$34=39,1,0)+IF('Mapa de Riesgos y Oportunidades'!$U$39=39,1,0)+IF('Mapa de Riesgos y Oportunidades'!$U$44=39,1,0)+IF('Mapa de Riesgos y Oportunidades'!$U$49=39,1,0)+IF('Mapa de Riesgos y Oportunidades'!$U$54=39,1,0)+IF('Mapa de Riesgos y Oportunidades'!$U$59=39,1,0)+IF('Mapa de Riesgos y Oportunidades'!$U$64=39,1,0)+IF('Mapa de Riesgos y Oportunidades'!$U$69=39,1,0)+IF('Mapa de Riesgos y Oportunidades'!$U$74=39,1,0)+IF('Mapa de Riesgos y Oportunidades'!$U$79=39,1,0)+IF('Mapa de Riesgos y Oportunidades'!$U$84=39,1,0)+IF('Mapa de Riesgos y Oportunidades'!$U$89=39,1,0)+IF('Mapa de Riesgos y Oportunidades'!$U$94=39,1,0)</f>
        <v>0</v>
      </c>
      <c r="F15" s="82">
        <f>IF('Mapa de Riesgos y Oportunidades'!$U$9=40,1,0)+IF('Mapa de Riesgos y Oportunidades'!$U$14=40,1,0)+IF('Mapa de Riesgos y Oportunidades'!$U$19=40,1,0)+IF('Mapa de Riesgos y Oportunidades'!$U$24=40,1,0)+IF('Mapa de Riesgos y Oportunidades'!$U$29=40,1,0)+IF('Mapa de Riesgos y Oportunidades'!$U$34=40,1,0)+IF('Mapa de Riesgos y Oportunidades'!$U$39=40,1,0)+IF('Mapa de Riesgos y Oportunidades'!$U$44=40,1,0)+IF('Mapa de Riesgos y Oportunidades'!$U$49=40,1,0)+IF('Mapa de Riesgos y Oportunidades'!$U$54=40,1,0)+IF('Mapa de Riesgos y Oportunidades'!$U$59=40,1,0)+IF('Mapa de Riesgos y Oportunidades'!$U$64=40,1,0)+IF('Mapa de Riesgos y Oportunidades'!$U$69=40,1,0)+IF('Mapa de Riesgos y Oportunidades'!$U$74=40,1,0)+IF('Mapa de Riesgos y Oportunidades'!$U$79=40,1,0)+IF('Mapa de Riesgos y Oportunidades'!$U$84=40,1,0)+IF('Mapa de Riesgos y Oportunidades'!$U$89=40,1,0)+IF('Mapa de Riesgos y Oportunidades'!$U$94=40,1,0)</f>
        <v>0</v>
      </c>
    </row>
    <row r="16" spans="2:15" ht="24" x14ac:dyDescent="0.25">
      <c r="B16" s="333"/>
      <c r="C16" s="80" t="s">
        <v>147</v>
      </c>
      <c r="D16" s="59">
        <f>IF('Mapa de Riesgos y Oportunidades'!$U$9=35,1,0)+IF('Mapa de Riesgos y Oportunidades'!$U$14=35,1,0)+IF('Mapa de Riesgos y Oportunidades'!$U$19=35,1,0)+IF('Mapa de Riesgos y Oportunidades'!$U$24=35,1,0)+IF('Mapa de Riesgos y Oportunidades'!$U$29=35,1,0)+IF('Mapa de Riesgos y Oportunidades'!$U$34=35,1,0)+IF('Mapa de Riesgos y Oportunidades'!$U$39=35,1,0)+IF('Mapa de Riesgos y Oportunidades'!$U$44=35,1,0)+IF('Mapa de Riesgos y Oportunidades'!$U$49=35,1,0)+IF('Mapa de Riesgos y Oportunidades'!$U$54=35,1,0)+IF('Mapa de Riesgos y Oportunidades'!$U$59=35,1,0)+IF('Mapa de Riesgos y Oportunidades'!$U$64=35,1,0)+IF('Mapa de Riesgos y Oportunidades'!$U$69=35,1,0)+IF('Mapa de Riesgos y Oportunidades'!$U$74=35,1,0)+IF('Mapa de Riesgos y Oportunidades'!$U$79=35,1,0)+IF('Mapa de Riesgos y Oportunidades'!$U$84=35,1,0)+IF('Mapa de Riesgos y Oportunidades'!$U$89=35,1,0)+IF('Mapa de Riesgos y Oportunidades'!$U$94=35,1,0)</f>
        <v>0</v>
      </c>
      <c r="E16" s="83">
        <f>IF('Mapa de Riesgos y Oportunidades'!$U$9=36,1,0)+IF('Mapa de Riesgos y Oportunidades'!$U$14=36,1,0)+IF('Mapa de Riesgos y Oportunidades'!$U$19=36,1,0)+IF('Mapa de Riesgos y Oportunidades'!$U$24=36,1,0)+IF('Mapa de Riesgos y Oportunidades'!$U$29=36,1,0)+IF('Mapa de Riesgos y Oportunidades'!$U$34=36,1,0)+IF('Mapa de Riesgos y Oportunidades'!$U$39=36,1,0)+IF('Mapa de Riesgos y Oportunidades'!$U$44=36,1,0)+IF('Mapa de Riesgos y Oportunidades'!$U$49=36,1,0)+IF('Mapa de Riesgos y Oportunidades'!$U$54=36,1,0)+IF('Mapa de Riesgos y Oportunidades'!$U$59=36,1,0)+IF('Mapa de Riesgos y Oportunidades'!$U$64=36,1,0)+IF('Mapa de Riesgos y Oportunidades'!$U$69=36,1,0)+IF('Mapa de Riesgos y Oportunidades'!$U$74=36,1,0)+IF('Mapa de Riesgos y Oportunidades'!$U$79=36,1,0)+IF('Mapa de Riesgos y Oportunidades'!$U$84=36,1,0)+IF('Mapa de Riesgos y Oportunidades'!$U$89=36,1,0)+IF('Mapa de Riesgos y Oportunidades'!$U$94=36,1,0)</f>
        <v>0</v>
      </c>
      <c r="F16" s="82">
        <f>IF('Mapa de Riesgos y Oportunidades'!$U$9=37,1,0)+IF('Mapa de Riesgos y Oportunidades'!$U$14=37,1,0)+IF('Mapa de Riesgos y Oportunidades'!$U$19=37,1,0)+IF('Mapa de Riesgos y Oportunidades'!$U$24=37,1,0)+IF('Mapa de Riesgos y Oportunidades'!$U$29=37,1,0)+IF('Mapa de Riesgos y Oportunidades'!$U$34=37,1,0)+IF('Mapa de Riesgos y Oportunidades'!$U$39=37,1,0)+IF('Mapa de Riesgos y Oportunidades'!$U$44=37,1,0)+IF('Mapa de Riesgos y Oportunidades'!$U$49=37,1,0)+IF('Mapa de Riesgos y Oportunidades'!$U$54=37,1,0)+IF('Mapa de Riesgos y Oportunidades'!$U$59=37,1,0)+IF('Mapa de Riesgos y Oportunidades'!$U$64=37,1,0)+IF('Mapa de Riesgos y Oportunidades'!$U$69=37,1,0)+IF('Mapa de Riesgos y Oportunidades'!$U$74=37,1,0)+IF('Mapa de Riesgos y Oportunidades'!$U$79=37,1,0)+IF('Mapa de Riesgos y Oportunidades'!$U$84=37,1,0)+IF('Mapa de Riesgos y Oportunidades'!$U$89=37,1,0)+IF('Mapa de Riesgos y Oportunidades'!$U$94=37,1,0)</f>
        <v>0</v>
      </c>
    </row>
    <row r="17" spans="2:12" ht="24" x14ac:dyDescent="0.25">
      <c r="B17" s="333"/>
      <c r="C17" s="80" t="s">
        <v>146</v>
      </c>
      <c r="D17" s="59">
        <f>IF('Mapa de Riesgos y Oportunidades'!$U$9=32,1,0)+IF('Mapa de Riesgos y Oportunidades'!$U$14=32,1,0)+IF('Mapa de Riesgos y Oportunidades'!$U$19=32,1,0)+IF('Mapa de Riesgos y Oportunidades'!$U$24=32,1,0)+IF('Mapa de Riesgos y Oportunidades'!$U$29=32,1,0)+IF('Mapa de Riesgos y Oportunidades'!$U$34=32,1,0)+IF('Mapa de Riesgos y Oportunidades'!$U$39=32,1,0)+IF('Mapa de Riesgos y Oportunidades'!$U$44=32,1,0)+IF('Mapa de Riesgos y Oportunidades'!$U$49=32,1,0)+IF('Mapa de Riesgos y Oportunidades'!$U$54=32,1,0)+IF('Mapa de Riesgos y Oportunidades'!$U$59=32,1,0)+IF('Mapa de Riesgos y Oportunidades'!$U$64=32,1,0)+IF('Mapa de Riesgos y Oportunidades'!$U$69=32,1,0)+IF('Mapa de Riesgos y Oportunidades'!$U$74=32,1,0)+IF('Mapa de Riesgos y Oportunidades'!$U$79=32,1,0)+IF('Mapa de Riesgos y Oportunidades'!$U$84=32,1,0)+IF('Mapa de Riesgos y Oportunidades'!$U$89=32,1,0)+IF('Mapa de Riesgos y Oportunidades'!$U$94=32,1,0)</f>
        <v>2</v>
      </c>
      <c r="E17" s="83">
        <f>IF('Mapa de Riesgos y Oportunidades'!$U$9=33,1,0)+IF('Mapa de Riesgos y Oportunidades'!$U$14=33,1,0)+IF('Mapa de Riesgos y Oportunidades'!$U$19=33,1,0)+IF('Mapa de Riesgos y Oportunidades'!$U$24=33,1,0)+IF('Mapa de Riesgos y Oportunidades'!$U$29=33,1,0)+IF('Mapa de Riesgos y Oportunidades'!$U$34=33,1,0)+IF('Mapa de Riesgos y Oportunidades'!$U$39=33,1,0)+IF('Mapa de Riesgos y Oportunidades'!$U$44=33,1,0)+IF('Mapa de Riesgos y Oportunidades'!$U$49=33,1,0)+IF('Mapa de Riesgos y Oportunidades'!$U$54=33,1,0)+IF('Mapa de Riesgos y Oportunidades'!$U$59=33,1,0)+IF('Mapa de Riesgos y Oportunidades'!$U$64=33,1,0)+IF('Mapa de Riesgos y Oportunidades'!$U$69=33,1,0)+IF('Mapa de Riesgos y Oportunidades'!$U$74=33,1,0)+IF('Mapa de Riesgos y Oportunidades'!$U$79=33,1,0)+IF('Mapa de Riesgos y Oportunidades'!$U$84=33,1,0)+IF('Mapa de Riesgos y Oportunidades'!$U$89=33,1,0)+IF('Mapa de Riesgos y Oportunidades'!$U$94=33,1,0)</f>
        <v>0</v>
      </c>
      <c r="F17" s="82">
        <f>IF('Mapa de Riesgos y Oportunidades'!$U$9=34,1,0)+IF('Mapa de Riesgos y Oportunidades'!$U$14=34,1,0)+IF('Mapa de Riesgos y Oportunidades'!$U$19=34,1,0)+IF('Mapa de Riesgos y Oportunidades'!$U$24=34,1,0)+IF('Mapa de Riesgos y Oportunidades'!$U$29=34,1,0)+IF('Mapa de Riesgos y Oportunidades'!$U$34=34,1,0)+IF('Mapa de Riesgos y Oportunidades'!$U$39=34,1,0)+IF('Mapa de Riesgos y Oportunidades'!$U$44=34,1,0)+IF('Mapa de Riesgos y Oportunidades'!$U$49=34,1,0)+IF('Mapa de Riesgos y Oportunidades'!$U$54=34,1,0)+IF('Mapa de Riesgos y Oportunidades'!$U$59=34,1,0)+IF('Mapa de Riesgos y Oportunidades'!$U$64=34,1,0)+IF('Mapa de Riesgos y Oportunidades'!$U$69=34,1,0)+IF('Mapa de Riesgos y Oportunidades'!$U$74=34,1,0)+IF('Mapa de Riesgos y Oportunidades'!$U$79=34,1,0)+IF('Mapa de Riesgos y Oportunidades'!$U$84=34,1,0)+IF('Mapa de Riesgos y Oportunidades'!$U$89=34,1,0)+IF('Mapa de Riesgos y Oportunidades'!$U$94=34,1,0)</f>
        <v>0</v>
      </c>
    </row>
    <row r="18" spans="2:12" ht="24" x14ac:dyDescent="0.25">
      <c r="B18" s="333"/>
      <c r="C18" s="80" t="s">
        <v>145</v>
      </c>
      <c r="D18" s="67">
        <f>IF('Mapa de Riesgos y Oportunidades'!$U$9=29,1,0)+IF('Mapa de Riesgos y Oportunidades'!$U$14=29,1,0)+IF('Mapa de Riesgos y Oportunidades'!$U$19=29,1,0)+IF('Mapa de Riesgos y Oportunidades'!$U$24=29,1,0)+IF('Mapa de Riesgos y Oportunidades'!$U$29=29,1,0)+IF('Mapa de Riesgos y Oportunidades'!$U$34=29,1,0)+IF('Mapa de Riesgos y Oportunidades'!$U$39=29,1,0)+IF('Mapa de Riesgos y Oportunidades'!$U$44=29,1,0)+IF('Mapa de Riesgos y Oportunidades'!$U$49=29,1,0)+IF('Mapa de Riesgos y Oportunidades'!$U$54=29,1,0)+IF('Mapa de Riesgos y Oportunidades'!$U$59=29,1,0)+IF('Mapa de Riesgos y Oportunidades'!$U$64=29,1,0)+IF('Mapa de Riesgos y Oportunidades'!$U$69=29,1,0)+IF('Mapa de Riesgos y Oportunidades'!$U$74=29,1,0)+IF('Mapa de Riesgos y Oportunidades'!$U$79=29,1,0)+IF('Mapa de Riesgos y Oportunidades'!$U$84=29,1,0)+IF('Mapa de Riesgos y Oportunidades'!$U$89=29,1,0)+IF('Mapa de Riesgos y Oportunidades'!$U$94=29,1,0)</f>
        <v>0</v>
      </c>
      <c r="E18" s="59">
        <f>IF('Mapa de Riesgos y Oportunidades'!$U$9=30,1,0)+IF('Mapa de Riesgos y Oportunidades'!$U$14=30,1,0)+IF('Mapa de Riesgos y Oportunidades'!$U$19=30,1,0)+IF('Mapa de Riesgos y Oportunidades'!$U$24=30,1,0)+IF('Mapa de Riesgos y Oportunidades'!$U$29=30,1,0)+IF('Mapa de Riesgos y Oportunidades'!$U$34=30,1,0)+IF('Mapa de Riesgos y Oportunidades'!$U$39=30,1,0)+IF('Mapa de Riesgos y Oportunidades'!$U$44=30,1,0)+IF('Mapa de Riesgos y Oportunidades'!$U$49=30,1,0)+IF('Mapa de Riesgos y Oportunidades'!$U$54=30,1,0)+IF('Mapa de Riesgos y Oportunidades'!$U$59=30,1,0)+IF('Mapa de Riesgos y Oportunidades'!$U$64=30,1,0)+IF('Mapa de Riesgos y Oportunidades'!$U$69=30,1,0)+IF('Mapa de Riesgos y Oportunidades'!$U$74=30,1,0)+IF('Mapa de Riesgos y Oportunidades'!$U$79=30,1,0)+IF('Mapa de Riesgos y Oportunidades'!$U$84=30,1,0)+IF('Mapa de Riesgos y Oportunidades'!$U$89=30,1,0)+IF('Mapa de Riesgos y Oportunidades'!$U$94=30,1,0)</f>
        <v>1</v>
      </c>
      <c r="F18" s="83">
        <f>IF('Mapa de Riesgos y Oportunidades'!$U$9=31,1,0)+IF('Mapa de Riesgos y Oportunidades'!$U$14=31,1,0)+IF('Mapa de Riesgos y Oportunidades'!$U$19=31,1,0)+IF('Mapa de Riesgos y Oportunidades'!$U$24=31,1,0)+IF('Mapa de Riesgos y Oportunidades'!$U$29=31,1,0)+IF('Mapa de Riesgos y Oportunidades'!$U$34=31,1,0)+IF('Mapa de Riesgos y Oportunidades'!$U$39=31,1,0)+IF('Mapa de Riesgos y Oportunidades'!$U$44=31,1,0)+IF('Mapa de Riesgos y Oportunidades'!$U$49=31,1,0)+IF('Mapa de Riesgos y Oportunidades'!$U$54=31,1,0)+IF('Mapa de Riesgos y Oportunidades'!$U$59=31,1,0)+IF('Mapa de Riesgos y Oportunidades'!$U$64=31,1,0)+IF('Mapa de Riesgos y Oportunidades'!$U$69=31,1,0)+IF('Mapa de Riesgos y Oportunidades'!$U$74=31,1,0)+IF('Mapa de Riesgos y Oportunidades'!$U$79=31,1,0)+IF('Mapa de Riesgos y Oportunidades'!$U$84=31,1,0)+IF('Mapa de Riesgos y Oportunidades'!$U$89=31,1,0)+IF('Mapa de Riesgos y Oportunidades'!$U$94=31,1,0)</f>
        <v>1</v>
      </c>
    </row>
    <row r="19" spans="2:12" ht="24.75" thickBot="1" x14ac:dyDescent="0.3">
      <c r="B19" s="334"/>
      <c r="C19" s="80" t="s">
        <v>144</v>
      </c>
      <c r="D19" s="67">
        <f>IF('Mapa de Riesgos y Oportunidades'!$U$9=26,1,0)+IF('Mapa de Riesgos y Oportunidades'!$U$14=26,1,0)+IF('Mapa de Riesgos y Oportunidades'!$U$19=26,1,0)+IF('Mapa de Riesgos y Oportunidades'!$U$24=26,1,0)+IF('Mapa de Riesgos y Oportunidades'!$U$29=26,1,0)+IF('Mapa de Riesgos y Oportunidades'!$U$34=26,1,0)+IF('Mapa de Riesgos y Oportunidades'!$U$39=26,1,0)+IF('Mapa de Riesgos y Oportunidades'!$U$44=26,1,0)+IF('Mapa de Riesgos y Oportunidades'!$U$49=26,1,0)+IF('Mapa de Riesgos y Oportunidades'!$U$54=26,1,0)+IF('Mapa de Riesgos y Oportunidades'!$U$59=26,1,0)+IF('Mapa de Riesgos y Oportunidades'!$U$64=26,1,0)+IF('Mapa de Riesgos y Oportunidades'!$U$69=26,1,0)+IF('Mapa de Riesgos y Oportunidades'!$U$74=26,1,0)+IF('Mapa de Riesgos y Oportunidades'!$U$79=26,1,0)+IF('Mapa de Riesgos y Oportunidades'!$U$84=26,1,0)+IF('Mapa de Riesgos y Oportunidades'!$U$89=26,1,0)+IF('Mapa de Riesgos y Oportunidades'!$U$94=26,1,0)</f>
        <v>0</v>
      </c>
      <c r="E19" s="67">
        <f>IF('Mapa de Riesgos y Oportunidades'!$U$9=27,1,0)+IF('Mapa de Riesgos y Oportunidades'!$U$14=27,1,0)+IF('Mapa de Riesgos y Oportunidades'!$U$19=27,1,0)+IF('Mapa de Riesgos y Oportunidades'!$U$24=27,1,0)+IF('Mapa de Riesgos y Oportunidades'!$U$29=27,1,0)+IF('Mapa de Riesgos y Oportunidades'!$U$34=27,1,0)+IF('Mapa de Riesgos y Oportunidades'!$U$39=27,1,0)+IF('Mapa de Riesgos y Oportunidades'!$U$44=27,1,0)+IF('Mapa de Riesgos y Oportunidades'!$U$49=27,1,0)+IF('Mapa de Riesgos y Oportunidades'!$U$54=27,1,0)+IF('Mapa de Riesgos y Oportunidades'!$U$59=27,1,0)+IF('Mapa de Riesgos y Oportunidades'!$U$64=27,1,0)+IF('Mapa de Riesgos y Oportunidades'!$U$69=27,1,0)+IF('Mapa de Riesgos y Oportunidades'!$U$74=27,1,0)+IF('Mapa de Riesgos y Oportunidades'!$U$79=27,1,0)+IF('Mapa de Riesgos y Oportunidades'!$U$84=27,1,0)+IF('Mapa de Riesgos y Oportunidades'!$U$89=27,1,0)+IF('Mapa de Riesgos y Oportunidades'!$U$94=27,1,0)</f>
        <v>0</v>
      </c>
      <c r="F19" s="59">
        <f>IF('Mapa de Riesgos y Oportunidades'!$U$9=28,1,0)+IF('Mapa de Riesgos y Oportunidades'!$U$14=28,1,0)+IF('Mapa de Riesgos y Oportunidades'!$U$19=28,1,0)+IF('Mapa de Riesgos y Oportunidades'!$U$24=28,1,0)+IF('Mapa de Riesgos y Oportunidades'!$U$29=28,1,0)+IF('Mapa de Riesgos y Oportunidades'!$U$34=28,1,0)+IF('Mapa de Riesgos y Oportunidades'!$U$39=28,1,0)+IF('Mapa de Riesgos y Oportunidades'!$U$44=28,1,0)+IF('Mapa de Riesgos y Oportunidades'!$U$49=28,1,0)+IF('Mapa de Riesgos y Oportunidades'!$U$54=28,1,0)+IF('Mapa de Riesgos y Oportunidades'!$U$59=28,1,0)+IF('Mapa de Riesgos y Oportunidades'!$U$64=28,1,0)+IF('Mapa de Riesgos y Oportunidades'!$U$69=28,1,0)+IF('Mapa de Riesgos y Oportunidades'!$U$74=28,1,0)+IF('Mapa de Riesgos y Oportunidades'!$U$79=28,1,0)+IF('Mapa de Riesgos y Oportunidades'!$U$84=28,1,0)+IF('Mapa de Riesgos y Oportunidades'!$U$89=28,1,0)+IF('Mapa de Riesgos y Oportunidades'!$U$94=28,1,0)</f>
        <v>3</v>
      </c>
    </row>
    <row r="20" spans="2:12" ht="28.5" customHeight="1" thickBot="1" x14ac:dyDescent="0.3">
      <c r="D20" s="12" t="s">
        <v>285</v>
      </c>
      <c r="E20" s="12" t="s">
        <v>286</v>
      </c>
      <c r="F20" s="12" t="s">
        <v>287</v>
      </c>
    </row>
    <row r="21" spans="2:12" ht="19.5" thickBot="1" x14ac:dyDescent="0.3">
      <c r="B21" s="42"/>
      <c r="C21" s="42"/>
      <c r="D21" s="319" t="s">
        <v>138</v>
      </c>
      <c r="E21" s="320"/>
      <c r="F21" s="321"/>
    </row>
    <row r="23" spans="2:12" ht="15.75" thickBot="1" x14ac:dyDescent="0.3"/>
    <row r="24" spans="2:12" ht="19.5" thickBot="1" x14ac:dyDescent="0.3">
      <c r="C24" s="11"/>
      <c r="D24" s="405" t="s">
        <v>352</v>
      </c>
      <c r="E24" s="406"/>
      <c r="F24" s="407"/>
      <c r="K24" s="11"/>
      <c r="L24" s="70"/>
    </row>
    <row r="25" spans="2:12" ht="24" x14ac:dyDescent="0.25">
      <c r="B25" s="332" t="s">
        <v>143</v>
      </c>
      <c r="C25" s="99" t="s">
        <v>362</v>
      </c>
      <c r="D25" s="59">
        <f>IF('Mapa de Riesgos y Oportunidades'!$J$9=47,1,0)+IF('Mapa de Riesgos y Oportunidades'!$J$14=47,1,0)+IF('Mapa de Riesgos y Oportunidades'!$J$19=47,1,0)+IF('Mapa de Riesgos y Oportunidades'!$J$24=47,1,0)+IF('Mapa de Riesgos y Oportunidades'!$J$29=47,1,0)+IF('Mapa de Riesgos y Oportunidades'!$J$34=47,1,0)+IF('Mapa de Riesgos y Oportunidades'!$J$39=47,1,0)+IF('Mapa de Riesgos y Oportunidades'!$J$44=47,1,0)+IF('Mapa de Riesgos y Oportunidades'!$J$49=47,1,0)+IF('Mapa de Riesgos y Oportunidades'!$J$54=47,1,0)+IF('Mapa de Riesgos y Oportunidades'!$J$59=47,1,0)+IF('Mapa de Riesgos y Oportunidades'!$J$64=47,1,0)+IF('Mapa de Riesgos y Oportunidades'!$J$69=47,1,0)+IF('Mapa de Riesgos y Oportunidades'!$J$74=47,1,0)+IF('Mapa de Riesgos y Oportunidades'!$J$79=47,1,0)+IF('Mapa de Riesgos y Oportunidades'!$J$84=47,1,0)+IF('Mapa de Riesgos y Oportunidades'!$J$89=47,1,0)+IF('Mapa de Riesgos y Oportunidades'!$J$94=47,1,0)+IF('Mapa de Riesgos y Oportunidades'!$J$99=46,1,0)+IF('Mapa de Riesgos y Oportunidades'!$J$104=46,1,0)+IF('Mapa de Riesgos y Oportunidades'!$J$109=46,1,0)+IF('Mapa de Riesgos y Oportunidades'!$J$114=46,1,0)+IF('Mapa de Riesgos y Oportunidades'!$J$119=46,1,0)+IF('Mapa de Riesgos y Oportunidades'!$J$124=46,1,0)+IF('Mapa de Riesgos y Oportunidades'!$J$129=46,1,0)+IF('Mapa de Riesgos y Oportunidades'!$J$134=46,1,0)+IF('Mapa de Riesgos y Oportunidades'!$J$139=46,1,0)+IF('Mapa de Riesgos y Oportunidades'!$J$144=46,1,0)+IF('Mapa de Riesgos y Oportunidades'!$J$149=46,1,0)+IF('Mapa de Riesgos y Oportunidades'!$J$154=46,1,0)+IF('Mapa de Riesgos y Oportunidades'!$J$159=46,1,0)+IF('Mapa de Riesgos y Oportunidades'!$J$164=46,1,0)+IF('Mapa de Riesgos y Oportunidades'!$J$169=46,1,0)+IF('Mapa de Riesgos y Oportunidades'!$J$174=46,1,0)+IF('Mapa de Riesgos y Oportunidades'!$J$179=46,1,0)</f>
        <v>0</v>
      </c>
      <c r="E25" s="83">
        <f>IF('Mapa de Riesgos y Oportunidades'!$J$9=48,1,0)+IF('Mapa de Riesgos y Oportunidades'!$J$14=48,1,0)+IF('Mapa de Riesgos y Oportunidades'!$J$19=48,1,0)+IF('Mapa de Riesgos y Oportunidades'!$J$24=48,1,0)+IF('Mapa de Riesgos y Oportunidades'!$J$29=48,1,0)+IF('Mapa de Riesgos y Oportunidades'!$J$34=48,1,0)+IF('Mapa de Riesgos y Oportunidades'!$J$39=48,1,0)+IF('Mapa de Riesgos y Oportunidades'!$J$44=48,1,0)+IF('Mapa de Riesgos y Oportunidades'!$J$49=48,1,0)+IF('Mapa de Riesgos y Oportunidades'!$J$54=48,1,0)+IF('Mapa de Riesgos y Oportunidades'!$J$59=48,1,0)+IF('Mapa de Riesgos y Oportunidades'!$J$64=48,1,0)+IF('Mapa de Riesgos y Oportunidades'!$J$69=48,1,0)+IF('Mapa de Riesgos y Oportunidades'!$J$74=48,1,0)+IF('Mapa de Riesgos y Oportunidades'!$J$79=48,1,0)+IF('Mapa de Riesgos y Oportunidades'!$J$84=48,1,0)+IF('Mapa de Riesgos y Oportunidades'!$J$89=48,1,0)+IF('Mapa de Riesgos y Oportunidades'!$J$94=48,1,0)+IF('Mapa de Riesgos y Oportunidades'!$J$99=48,1,0)+IF('Mapa de Riesgos y Oportunidades'!$J$104=48,1,0)+IF('Mapa de Riesgos y Oportunidades'!$J$109=48,1,0)+IF('Mapa de Riesgos y Oportunidades'!$J$114=48,1,0)+IF('Mapa de Riesgos y Oportunidades'!$J$119=48,1,0)+IF('Mapa de Riesgos y Oportunidades'!$J$124=48,1,0)+IF('Mapa de Riesgos y Oportunidades'!$J$129=48,1,0)+IF('Mapa de Riesgos y Oportunidades'!$J$134=48,1,0)+IF('Mapa de Riesgos y Oportunidades'!$J$139=48,1,0)+IF('Mapa de Riesgos y Oportunidades'!$J$144=48,1,0)+IF('Mapa de Riesgos y Oportunidades'!$J$149=48,1,0)+IF('Mapa de Riesgos y Oportunidades'!$J$154=48,1,0)+IF('Mapa de Riesgos y Oportunidades'!$J$159=48,1,0)+IF('Mapa de Riesgos y Oportunidades'!$J$164=48,1,0)+IF('Mapa de Riesgos y Oportunidades'!$J$169=48,1,0)+IF('Mapa de Riesgos y Oportunidades'!$J$174=48,1,0)+IF('Mapa de Riesgos y Oportunidades'!$J$179=48,1,0)</f>
        <v>5</v>
      </c>
      <c r="F25" s="67">
        <f>IF('Mapa de Riesgos y Oportunidades'!$J$9=49,1,0)+IF('Mapa de Riesgos y Oportunidades'!$J$14=49,1,0)+IF('Mapa de Riesgos y Oportunidades'!$J$19=49,1,0)+IF('Mapa de Riesgos y Oportunidades'!$J$24=49,1,0)+IF('Mapa de Riesgos y Oportunidades'!$J$29=49,1,0)+IF('Mapa de Riesgos y Oportunidades'!$J$34=49,1,0)+IF('Mapa de Riesgos y Oportunidades'!$J$39=49,1,0)+IF('Mapa de Riesgos y Oportunidades'!$J$44=49,1,0)+IF('Mapa de Riesgos y Oportunidades'!$J$49=49,1,0)+IF('Mapa de Riesgos y Oportunidades'!$J$54=49,1,0)+IF('Mapa de Riesgos y Oportunidades'!$J$59=49,1,0)+IF('Mapa de Riesgos y Oportunidades'!$J$64=49,1,0)+IF('Mapa de Riesgos y Oportunidades'!$J$69=49,1,0)+IF('Mapa de Riesgos y Oportunidades'!$J$74=49,1,0)+IF('Mapa de Riesgos y Oportunidades'!$J$79=49,1,0)+IF('Mapa de Riesgos y Oportunidades'!$J$84=49,1,0)+IF('Mapa de Riesgos y Oportunidades'!$J$89=49,1,0)+IF('Mapa de Riesgos y Oportunidades'!$J$94=49,1,0)+IF('Mapa de Riesgos y Oportunidades'!$J$99=49,1,0)+IF('Mapa de Riesgos y Oportunidades'!$J$104=49,1,0)+IF('Mapa de Riesgos y Oportunidades'!$J$109=49,1,0)+IF('Mapa de Riesgos y Oportunidades'!$J$114=49,1,0)+IF('Mapa de Riesgos y Oportunidades'!$J$119=49,1,0)+IF('Mapa de Riesgos y Oportunidades'!$J$124=49,1,0)+IF('Mapa de Riesgos y Oportunidades'!$J$129=49,1,0)+IF('Mapa de Riesgos y Oportunidades'!$J$134=49,1,0)+IF('Mapa de Riesgos y Oportunidades'!$J$139=49,1,0)+IF('Mapa de Riesgos y Oportunidades'!$J$144=49,1,0)+IF('Mapa de Riesgos y Oportunidades'!$J$149=49,1,0)+IF('Mapa de Riesgos y Oportunidades'!$J$154=49,1,0)+IF('Mapa de Riesgos y Oportunidades'!$J$159=49,1,0)+IF('Mapa de Riesgos y Oportunidades'!$J$164=49,1,0)+IF('Mapa de Riesgos y Oportunidades'!$J$169=49,1,0)+IF('Mapa de Riesgos y Oportunidades'!$J$174=49,1,0)+IF('Mapa de Riesgos y Oportunidades'!$J$179=49,1,0)</f>
        <v>12</v>
      </c>
    </row>
    <row r="26" spans="2:12" ht="24" x14ac:dyDescent="0.25">
      <c r="B26" s="333"/>
      <c r="C26" s="80" t="s">
        <v>361</v>
      </c>
      <c r="D26" s="82">
        <f>IF('Mapa de Riesgos y Oportunidades'!$J$9=44,1,0)+IF('Mapa de Riesgos y Oportunidades'!$J$14=44,1,0)+IF('Mapa de Riesgos y Oportunidades'!$J$19=44,1,0)+IF('Mapa de Riesgos y Oportunidades'!$J$24=44,1,0)+IF('Mapa de Riesgos y Oportunidades'!$J$29=44,1,0)+IF('Mapa de Riesgos y Oportunidades'!$J$34=44,1,0)+IF('Mapa de Riesgos y Oportunidades'!$J$39=44,1,0)+IF('Mapa de Riesgos y Oportunidades'!$J$44=44,1,0)+IF('Mapa de Riesgos y Oportunidades'!$J$49=44,1,0)+IF('Mapa de Riesgos y Oportunidades'!$J$54=44,1,0)+IF('Mapa de Riesgos y Oportunidades'!$J$59=44,1,0)+IF('Mapa de Riesgos y Oportunidades'!$J$64=44,1,0)+IF('Mapa de Riesgos y Oportunidades'!$J$69=44,1,0)+IF('Mapa de Riesgos y Oportunidades'!$J$74=44,1,0)+IF('Mapa de Riesgos y Oportunidades'!$J$79=44,1,0)+IF('Mapa de Riesgos y Oportunidades'!$J$84=44,1,0)+IF('Mapa de Riesgos y Oportunidades'!$J$89=44,1,0)+IF('Mapa de Riesgos y Oportunidades'!$J$94=44,1,0)+IF('Mapa de Riesgos y Oportunidades'!$J$99=44,1,0)+IF('Mapa de Riesgos y Oportunidades'!$J$104=44,1,0)+IF('Mapa de Riesgos y Oportunidades'!$J$109=44,1,0)+IF('Mapa de Riesgos y Oportunidades'!$J$114=44,1,0)+IF('Mapa de Riesgos y Oportunidades'!$J$119=44,1,0)+IF('Mapa de Riesgos y Oportunidades'!$J$124=44,1,0)+IF('Mapa de Riesgos y Oportunidades'!$J$129=44,1,0)+IF('Mapa de Riesgos y Oportunidades'!$J$134=44,1,0)+IF('Mapa de Riesgos y Oportunidades'!$J$139=44,1,0)+IF('Mapa de Riesgos y Oportunidades'!$J$144=44,1,0)+IF('Mapa de Riesgos y Oportunidades'!$J$149=44,1,0)+IF('Mapa de Riesgos y Oportunidades'!$J$154=44,1,0)+IF('Mapa de Riesgos y Oportunidades'!$J$159=44,1,0)+IF('Mapa de Riesgos y Oportunidades'!$J$164=44,1,0)+IF('Mapa de Riesgos y Oportunidades'!$J$169=44,1,0)+IF('Mapa de Riesgos y Oportunidades'!$J$174=44,1,0)+IF('Mapa de Riesgos y Oportunidades'!$J$179=44,1,0)</f>
        <v>0</v>
      </c>
      <c r="E26" s="59">
        <f>IF('Mapa de Riesgos y Oportunidades'!$J$9=45,1,0)+IF('Mapa de Riesgos y Oportunidades'!$J$14=45,1,0)+IF('Mapa de Riesgos y Oportunidades'!$J$19=45,1,0)+IF('Mapa de Riesgos y Oportunidades'!$J$24=45,1,0)+IF('Mapa de Riesgos y Oportunidades'!$J$29=45,1,0)+IF('Mapa de Riesgos y Oportunidades'!$J$34=45,1,0)+IF('Mapa de Riesgos y Oportunidades'!$J$39=45,1,0)+IF('Mapa de Riesgos y Oportunidades'!$J$44=45,1,0)+IF('Mapa de Riesgos y Oportunidades'!$J$49=45,1,0)+IF('Mapa de Riesgos y Oportunidades'!$J$54=45,1,0)+IF('Mapa de Riesgos y Oportunidades'!$J$59=45,1,0)+IF('Mapa de Riesgos y Oportunidades'!$J$64=45,1,0)+IF('Mapa de Riesgos y Oportunidades'!$J$69=45,1,0)+IF('Mapa de Riesgos y Oportunidades'!$J$74=45,1,0)+IF('Mapa de Riesgos y Oportunidades'!$J$79=45,1,0)+IF('Mapa de Riesgos y Oportunidades'!$J$84=45,1,0)+IF('Mapa de Riesgos y Oportunidades'!$J$89=45,1,0)+IF('Mapa de Riesgos y Oportunidades'!$J$94=45,1,0)+IF('Mapa de Riesgos y Oportunidades'!$J$99=45,1,0)+IF('Mapa de Riesgos y Oportunidades'!$J$104=45,1,0)+IF('Mapa de Riesgos y Oportunidades'!$J$109=45,1,0)+IF('Mapa de Riesgos y Oportunidades'!$J$114=45,1,0)+IF('Mapa de Riesgos y Oportunidades'!$J$119=45,1,0)+IF('Mapa de Riesgos y Oportunidades'!$J$124=45,1,0)+IF('Mapa de Riesgos y Oportunidades'!$J$129=45,1,0)+IF('Mapa de Riesgos y Oportunidades'!$J$134=45,1,0)+IF('Mapa de Riesgos y Oportunidades'!$J$139=45,1,0)+IF('Mapa de Riesgos y Oportunidades'!$J$144=45,1,0)+IF('Mapa de Riesgos y Oportunidades'!$J$149=45,1,0)+IF('Mapa de Riesgos y Oportunidades'!$J$154=45,1,0)+IF('Mapa de Riesgos y Oportunidades'!$J$159=45,1,0)+IF('Mapa de Riesgos y Oportunidades'!$J$164=45,1,0)+IF('Mapa de Riesgos y Oportunidades'!$J$169=45,1,0)+IF('Mapa de Riesgos y Oportunidades'!$J$174=45,1,0)+IF('Mapa de Riesgos y Oportunidades'!$J$179=45,1,0)</f>
        <v>0</v>
      </c>
      <c r="F26" s="83">
        <f>IF('Mapa de Riesgos y Oportunidades'!$J$9=46,1,0)+IF('Mapa de Riesgos y Oportunidades'!$J$14=46,1,0)+IF('Mapa de Riesgos y Oportunidades'!$J$19=46,1,0)+IF('Mapa de Riesgos y Oportunidades'!$J$24=46,1,0)+IF('Mapa de Riesgos y Oportunidades'!$J$29=46,1,0)+IF('Mapa de Riesgos y Oportunidades'!$J$34=46,1,0)+IF('Mapa de Riesgos y Oportunidades'!$J$39=46,1,0)+IF('Mapa de Riesgos y Oportunidades'!$J$44=46,1,0)+IF('Mapa de Riesgos y Oportunidades'!$J$49=46,1,0)+IF('Mapa de Riesgos y Oportunidades'!$J$54=46,1,0)+IF('Mapa de Riesgos y Oportunidades'!$J$59=46,1,0)+IF('Mapa de Riesgos y Oportunidades'!$J$64=46,1,0)+IF('Mapa de Riesgos y Oportunidades'!$J$69=46,1,0)+IF('Mapa de Riesgos y Oportunidades'!$J$74=46,1,0)+IF('Mapa de Riesgos y Oportunidades'!$J$79=46,1,0)+IF('Mapa de Riesgos y Oportunidades'!$J$84=46,1,0)+IF('Mapa de Riesgos y Oportunidades'!$J$89=46,1,0)+IF('Mapa de Riesgos y Oportunidades'!$J$94=46,1,0)+IF('Mapa de Riesgos y Oportunidades'!$J$99=46,1,0)+IF('Mapa de Riesgos y Oportunidades'!$J$104=46,1,0)+IF('Mapa de Riesgos y Oportunidades'!$J$109=46,1,0)+IF('Mapa de Riesgos y Oportunidades'!$J$114=46,1,0)+IF('Mapa de Riesgos y Oportunidades'!$J$119=46,1,0)+IF('Mapa de Riesgos y Oportunidades'!$J$124=46,1,0)+IF('Mapa de Riesgos y Oportunidades'!$J$129=46,1,0)+IF('Mapa de Riesgos y Oportunidades'!$J$134=46,1,0)+IF('Mapa de Riesgos y Oportunidades'!$J$139=46,1,0)+IF('Mapa de Riesgos y Oportunidades'!$J$144=46,1,0)+IF('Mapa de Riesgos y Oportunidades'!$J$149=46,1,0)+IF('Mapa de Riesgos y Oportunidades'!$J$154=46,1,0)+IF('Mapa de Riesgos y Oportunidades'!$J$159=46,1,0)+IF('Mapa de Riesgos y Oportunidades'!$J$164=46,1,0)+IF('Mapa de Riesgos y Oportunidades'!$J$169=46,1,0)+IF('Mapa de Riesgos y Oportunidades'!$J$174=46,1,0)+IF('Mapa de Riesgos y Oportunidades'!$J$179=46,1,0)</f>
        <v>0</v>
      </c>
    </row>
    <row r="27" spans="2:12" ht="24.75" thickBot="1" x14ac:dyDescent="0.3">
      <c r="B27" s="334"/>
      <c r="C27" s="80" t="s">
        <v>360</v>
      </c>
      <c r="D27" s="82">
        <f>IF('Mapa de Riesgos y Oportunidades'!$J$9=41,1,0)+IF('Mapa de Riesgos y Oportunidades'!$J$14=41,1,0)+IF('Mapa de Riesgos y Oportunidades'!$J$19=41,1,0)+IF('Mapa de Riesgos y Oportunidades'!$J$24=41,1,0)+IF('Mapa de Riesgos y Oportunidades'!$J$29=41,1,0)+IF('Mapa de Riesgos y Oportunidades'!$J$34=41,1,0)+IF('Mapa de Riesgos y Oportunidades'!$J$39=41,1,0)+IF('Mapa de Riesgos y Oportunidades'!$J$44=41,1,0)+IF('Mapa de Riesgos y Oportunidades'!$J$49=41,1,0)+IF('Mapa de Riesgos y Oportunidades'!$J$54=41,1,0)+IF('Mapa de Riesgos y Oportunidades'!$J$59=41,1,0)+IF('Mapa de Riesgos y Oportunidades'!$J$64=41,1,0)+IF('Mapa de Riesgos y Oportunidades'!$J$69=41,1,0)+IF('Mapa de Riesgos y Oportunidades'!$J$74=41,1,0)+IF('Mapa de Riesgos y Oportunidades'!$J$79=41,1,0)+IF('Mapa de Riesgos y Oportunidades'!$J$84=41,1,0)+IF('Mapa de Riesgos y Oportunidades'!$J$89=41,1,0)+IF('Mapa de Riesgos y Oportunidades'!$J$94=41,1,0)+IF('Mapa de Riesgos y Oportunidades'!$J$99=41,1,0)+IF('Mapa de Riesgos y Oportunidades'!$J$104=41,1,0)+IF('Mapa de Riesgos y Oportunidades'!$J$109=41,1,0)+IF('Mapa de Riesgos y Oportunidades'!$J$114=41,1,0)+IF('Mapa de Riesgos y Oportunidades'!$J$119=41,1,0)+IF('Mapa de Riesgos y Oportunidades'!$J$124=41,1,0)+IF('Mapa de Riesgos y Oportunidades'!$J$129=41,1,0)+IF('Mapa de Riesgos y Oportunidades'!$J$134=41,1,0)+IF('Mapa de Riesgos y Oportunidades'!$J$139=41,1,0)+IF('Mapa de Riesgos y Oportunidades'!$J$144=41,1,0)+IF('Mapa de Riesgos y Oportunidades'!$J$149=41,1,0)+IF('Mapa de Riesgos y Oportunidades'!$J$154=41,1,0)+IF('Mapa de Riesgos y Oportunidades'!$J$159=41,1,0)+IF('Mapa de Riesgos y Oportunidades'!$J$164=41,1,0)+IF('Mapa de Riesgos y Oportunidades'!$J$169=41,1,0)+IF('Mapa de Riesgos y Oportunidades'!$J$174=41,1,0)+IF('Mapa de Riesgos y Oportunidades'!$J$179=41,1,0)</f>
        <v>0</v>
      </c>
      <c r="E27" s="59">
        <f>IF('Mapa de Riesgos y Oportunidades'!$J$9=42,1,0)+IF('Mapa de Riesgos y Oportunidades'!$J$14=42,1,0)+IF('Mapa de Riesgos y Oportunidades'!$J$19=42,1,0)+IF('Mapa de Riesgos y Oportunidades'!$J$24=42,1,0)+IF('Mapa de Riesgos y Oportunidades'!$J$29=42,1,0)+IF('Mapa de Riesgos y Oportunidades'!$J$34=42,1,0)+IF('Mapa de Riesgos y Oportunidades'!$J$39=42,1,0)+IF('Mapa de Riesgos y Oportunidades'!$J$44=42,1,0)+IF('Mapa de Riesgos y Oportunidades'!$J$49=42,1,0)+IF('Mapa de Riesgos y Oportunidades'!$J$54=42,1,0)+IF('Mapa de Riesgos y Oportunidades'!$J$59=42,1,0)+IF('Mapa de Riesgos y Oportunidades'!$J$64=42,1,0)+IF('Mapa de Riesgos y Oportunidades'!$J$69=42,1,0)+IF('Mapa de Riesgos y Oportunidades'!$J$74=42,1,0)+IF('Mapa de Riesgos y Oportunidades'!$J$79=42,1,0)+IF('Mapa de Riesgos y Oportunidades'!$J$84=42,1,0)+IF('Mapa de Riesgos y Oportunidades'!$J$89=42,1,0)+IF('Mapa de Riesgos y Oportunidades'!$J$94=42,1,0)+IF('Mapa de Riesgos y Oportunidades'!$J$99=42,1,0)+IF('Mapa de Riesgos y Oportunidades'!$J$104=42,1,0)+IF('Mapa de Riesgos y Oportunidades'!$J$109=42,1,0)+IF('Mapa de Riesgos y Oportunidades'!$J$114=42,1,0)+IF('Mapa de Riesgos y Oportunidades'!$J$119=42,1,0)+IF('Mapa de Riesgos y Oportunidades'!$J$124=42,1,0)+IF('Mapa de Riesgos y Oportunidades'!$J$129=42,1,0)+IF('Mapa de Riesgos y Oportunidades'!$J$134=42,1,0)+IF('Mapa de Riesgos y Oportunidades'!$J$139=42,1,0)+IF('Mapa de Riesgos y Oportunidades'!$J$144=42,1,0)+IF('Mapa de Riesgos y Oportunidades'!$J$149=42,1,0)+IF('Mapa de Riesgos y Oportunidades'!$J$154=42,1,0)+IF('Mapa de Riesgos y Oportunidades'!$J$159=42,1,0)+IF('Mapa de Riesgos y Oportunidades'!$J$164=42,1,0)+IF('Mapa de Riesgos y Oportunidades'!$J$169=42,1,0)+IF('Mapa de Riesgos y Oportunidades'!$J$174=42,1,0)+IF('Mapa de Riesgos y Oportunidades'!$J$179=42,1,0)</f>
        <v>0</v>
      </c>
      <c r="F27" s="83">
        <f>IF('Mapa de Riesgos y Oportunidades'!$J$9=43,1,0)+IF('Mapa de Riesgos y Oportunidades'!$J$14=43,1,0)+IF('Mapa de Riesgos y Oportunidades'!$J$19=43,1,0)+IF('Mapa de Riesgos y Oportunidades'!$J$24=43,1,0)+IF('Mapa de Riesgos y Oportunidades'!$J$29=43,1,0)+IF('Mapa de Riesgos y Oportunidades'!$J$34=43,1,0)+IF('Mapa de Riesgos y Oportunidades'!$J$39=43,1,0)+IF('Mapa de Riesgos y Oportunidades'!$J$44=43,1,0)+IF('Mapa de Riesgos y Oportunidades'!$J$49=43,1,0)+IF('Mapa de Riesgos y Oportunidades'!$J$54=43,1,0)+IF('Mapa de Riesgos y Oportunidades'!$J$59=43,1,0)+IF('Mapa de Riesgos y Oportunidades'!$J$64=43,1,0)+IF('Mapa de Riesgos y Oportunidades'!$J$69=43,1,0)+IF('Mapa de Riesgos y Oportunidades'!$J$74=43,1,0)+IF('Mapa de Riesgos y Oportunidades'!$J$79=43,1,0)+IF('Mapa de Riesgos y Oportunidades'!$J$84=43,1,0)+IF('Mapa de Riesgos y Oportunidades'!$J$89=43,1,0)+IF('Mapa de Riesgos y Oportunidades'!$J$94=43,1,0)+IF('Mapa de Riesgos y Oportunidades'!$J$99=43,1,0)+IF('Mapa de Riesgos y Oportunidades'!$J$104=43,1,0)+IF('Mapa de Riesgos y Oportunidades'!$J$109=43,1,0)+IF('Mapa de Riesgos y Oportunidades'!$J$114=43,1,0)+IF('Mapa de Riesgos y Oportunidades'!$J$119=43,1,0)+IF('Mapa de Riesgos y Oportunidades'!$J$124=43,1,0)+IF('Mapa de Riesgos y Oportunidades'!$J$129=43,1,0)+IF('Mapa de Riesgos y Oportunidades'!$J$134=43,1,0)+IF('Mapa de Riesgos y Oportunidades'!$J$139=43,1,0)+IF('Mapa de Riesgos y Oportunidades'!$J$144=43,1,0)+IF('Mapa de Riesgos y Oportunidades'!$J$149=43,1,0)+IF('Mapa de Riesgos y Oportunidades'!$J$154=43,1,0)+IF('Mapa de Riesgos y Oportunidades'!$J$159=43,1,0)+IF('Mapa de Riesgos y Oportunidades'!$J$164=43,1,0)+IF('Mapa de Riesgos y Oportunidades'!$J$169=43,1,0)+IF('Mapa de Riesgos y Oportunidades'!$J$174=43,1,0)+IF('Mapa de Riesgos y Oportunidades'!$J$179=43,1,0)</f>
        <v>0</v>
      </c>
    </row>
    <row r="28" spans="2:12" ht="24.75" thickBot="1" x14ac:dyDescent="0.3">
      <c r="B28" s="71"/>
      <c r="C28" s="64"/>
      <c r="D28" s="98" t="s">
        <v>363</v>
      </c>
      <c r="E28" s="12" t="s">
        <v>364</v>
      </c>
      <c r="F28" s="12" t="s">
        <v>365</v>
      </c>
    </row>
    <row r="29" spans="2:12" ht="19.5" thickBot="1" x14ac:dyDescent="0.3">
      <c r="B29" s="71"/>
      <c r="C29" s="64"/>
      <c r="D29" s="319" t="s">
        <v>138</v>
      </c>
      <c r="E29" s="320"/>
      <c r="F29" s="321"/>
    </row>
  </sheetData>
  <sheetProtection password="87B1" sheet="1" objects="1" scenarios="1" formatCells="0" formatColumns="0" formatRows="0"/>
  <mergeCells count="11">
    <mergeCell ref="B25:B27"/>
    <mergeCell ref="D29:F29"/>
    <mergeCell ref="C1:F1"/>
    <mergeCell ref="B2:O2"/>
    <mergeCell ref="D24:F24"/>
    <mergeCell ref="D21:F21"/>
    <mergeCell ref="D4:H4"/>
    <mergeCell ref="B5:B9"/>
    <mergeCell ref="D11:H11"/>
    <mergeCell ref="D14:F14"/>
    <mergeCell ref="B15:B19"/>
  </mergeCells>
  <hyperlinks>
    <hyperlink ref="C1:E1" location="'Mapa de Riesgos y Oportunidades'!A1" display="VOLVER AL MAPA DE RIESGOS Y OPORTUNIDADES" xr:uid="{00000000-0004-0000-0700-000000000000}"/>
  </hyperlink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CONTEXTO</vt:lpstr>
      <vt:lpstr>Mapa de Riesgos y Oportunidades</vt:lpstr>
      <vt:lpstr>Etapa 1 - Identificación</vt:lpstr>
      <vt:lpstr>Etapa 2 - Análisis</vt:lpstr>
      <vt:lpstr>Etapa 3 - Valoración</vt:lpstr>
      <vt:lpstr>Determina Impacto R. Corrupción</vt:lpstr>
      <vt:lpstr>Evaluación Controles</vt:lpstr>
      <vt:lpstr>Resumen</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cp:lastPrinted>2018-08-02T14:16:53Z</cp:lastPrinted>
  <dcterms:created xsi:type="dcterms:W3CDTF">2018-02-08T16:28:32Z</dcterms:created>
  <dcterms:modified xsi:type="dcterms:W3CDTF">2025-02-20T14:30:57Z</dcterms:modified>
</cp:coreProperties>
</file>